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7.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8.xml" ContentType="application/vnd.openxmlformats-officedocument.drawing+xml"/>
  <Override PartName="/xl/ctrlProps/ctrlProp85.xml" ContentType="application/vnd.ms-excel.controlproperties+xml"/>
  <Override PartName="/xl/charts/chart1.xml" ContentType="application/vnd.openxmlformats-officedocument.drawingml.chart+xml"/>
  <Override PartName="/xl/drawings/drawing9.xml" ContentType="application/vnd.openxmlformats-officedocument.drawing+xml"/>
  <Override PartName="/xl/ctrlProps/ctrlProp86.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911"/>
  <workbookPr codeName="ThisWorkbook" autoCompressPictures="0"/>
  <mc:AlternateContent xmlns:mc="http://schemas.openxmlformats.org/markup-compatibility/2006">
    <mc:Choice Requires="x15">
      <x15ac:absPath xmlns:x15ac="http://schemas.microsoft.com/office/spreadsheetml/2010/11/ac" url="/Users/ruru/Desktop/"/>
    </mc:Choice>
  </mc:AlternateContent>
  <xr:revisionPtr revIDLastSave="0" documentId="8_{F46AEE8E-869A-2A4D-9A08-87E188A4F8B1}" xr6:coauthVersionLast="47" xr6:coauthVersionMax="47" xr10:uidLastSave="{00000000-0000-0000-0000-000000000000}"/>
  <workbookProtection lockStructure="1"/>
  <bookViews>
    <workbookView xWindow="1220" yWindow="500" windowWidth="27580" windowHeight="17500" tabRatio="637" firstSheet="3" activeTab="7"/>
  </bookViews>
  <sheets>
    <sheet name="How-to-use" sheetId="15" r:id="rId1"/>
    <sheet name="Income" sheetId="1" r:id="rId2"/>
    <sheet name="Financial-Commitments" sheetId="8" r:id="rId3"/>
    <sheet name="Home-Utilities" sheetId="9" r:id="rId4"/>
    <sheet name="Education-Health" sheetId="10" r:id="rId5"/>
    <sheet name="Shopping-Transport" sheetId="11" r:id="rId6"/>
    <sheet name="Entertainment-Eating-Out" sheetId="12" r:id="rId7"/>
    <sheet name="Results" sheetId="13" r:id="rId8"/>
    <sheet name="Print" sheetId="16" r:id="rId9"/>
  </sheets>
  <definedNames>
    <definedName name="_xlnm.Print_Area" localSheetId="8">Print!$A$5:$H$164</definedName>
    <definedName name="_xlnm.Print_Titles" localSheetId="8">Print!$5:$7</definedName>
    <definedName name="Z_5DEB68D0_18B0_409F_A1B7_526211C97239_.wvu.Cols" localSheetId="4" hidden="1">'Education-Health'!#REF!</definedName>
    <definedName name="Z_5DEB68D0_18B0_409F_A1B7_526211C97239_.wvu.Cols" localSheetId="6" hidden="1">'Entertainment-Eating-Out'!#REF!</definedName>
    <definedName name="Z_5DEB68D0_18B0_409F_A1B7_526211C97239_.wvu.Cols" localSheetId="2" hidden="1">'Financial-Commitments'!#REF!</definedName>
    <definedName name="Z_5DEB68D0_18B0_409F_A1B7_526211C97239_.wvu.Cols" localSheetId="3" hidden="1">'Home-Utilities'!#REF!</definedName>
    <definedName name="Z_5DEB68D0_18B0_409F_A1B7_526211C97239_.wvu.Cols" localSheetId="0" hidden="1">'How-to-use'!#REF!</definedName>
    <definedName name="Z_5DEB68D0_18B0_409F_A1B7_526211C97239_.wvu.Cols" localSheetId="1" hidden="1">Income!#REF!</definedName>
    <definedName name="Z_5DEB68D0_18B0_409F_A1B7_526211C97239_.wvu.Cols" localSheetId="7" hidden="1">Results!#REF!</definedName>
    <definedName name="Z_5DEB68D0_18B0_409F_A1B7_526211C97239_.wvu.Cols" localSheetId="5" hidden="1">'Shopping-Transport'!#REF!</definedName>
    <definedName name="Z_5DEB68D0_18B0_409F_A1B7_526211C97239_.wvu.Rows" localSheetId="4" hidden="1">'Education-Health'!$34:$45</definedName>
    <definedName name="Z_5DEB68D0_18B0_409F_A1B7_526211C97239_.wvu.Rows" localSheetId="6" hidden="1">'Entertainment-Eating-Out'!$34:$45</definedName>
    <definedName name="Z_5DEB68D0_18B0_409F_A1B7_526211C97239_.wvu.Rows" localSheetId="2" hidden="1">'Financial-Commitments'!$34:$45</definedName>
    <definedName name="Z_5DEB68D0_18B0_409F_A1B7_526211C97239_.wvu.Rows" localSheetId="3" hidden="1">'Home-Utilities'!$34:$45</definedName>
    <definedName name="Z_5DEB68D0_18B0_409F_A1B7_526211C97239_.wvu.Rows" localSheetId="0" hidden="1">'How-to-use'!#REF!,'How-to-use'!$34:$39</definedName>
    <definedName name="Z_5DEB68D0_18B0_409F_A1B7_526211C97239_.wvu.Rows" localSheetId="1" hidden="1">Income!$34:$45</definedName>
    <definedName name="Z_5DEB68D0_18B0_409F_A1B7_526211C97239_.wvu.Rows" localSheetId="7" hidden="1">Results!#REF!,Results!$34:$39</definedName>
    <definedName name="Z_5DEB68D0_18B0_409F_A1B7_526211C97239_.wvu.Rows" localSheetId="5" hidden="1">'Shopping-Transport'!$34:$45</definedName>
  </definedNames>
  <calcPr calcId="191029" fullCalcOnLoad="1"/>
  <customWorkbookViews>
    <customWorkbookView name="main" guid="{5DEB68D0-18B0-409F-A1B7-526211C97239}" maximized="1" xWindow="1" yWindow="1" windowWidth="1676" windowHeight="825" tabRatio="704"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13" l="1"/>
  <c r="L29" i="13" s="1"/>
  <c r="E8" i="12"/>
  <c r="R21" i="13"/>
  <c r="R20" i="13"/>
  <c r="O12" i="13"/>
  <c r="O11" i="13"/>
  <c r="D138" i="16"/>
  <c r="D139" i="16"/>
  <c r="D140" i="16"/>
  <c r="D141" i="16"/>
  <c r="D137" i="16"/>
  <c r="D128" i="16"/>
  <c r="D129" i="16"/>
  <c r="D130" i="16"/>
  <c r="D131" i="16"/>
  <c r="D132" i="16"/>
  <c r="D133" i="16"/>
  <c r="D134" i="16"/>
  <c r="D135" i="16"/>
  <c r="D136" i="16"/>
  <c r="D127" i="16"/>
  <c r="C138" i="16"/>
  <c r="C139" i="16"/>
  <c r="C140" i="16"/>
  <c r="C141" i="16"/>
  <c r="C137" i="16"/>
  <c r="C128" i="16"/>
  <c r="C129" i="16"/>
  <c r="C130" i="16"/>
  <c r="C131" i="16"/>
  <c r="C132" i="16"/>
  <c r="C133" i="16"/>
  <c r="C134" i="16"/>
  <c r="C135" i="16"/>
  <c r="C136" i="16"/>
  <c r="C127" i="16"/>
  <c r="B138" i="16"/>
  <c r="B139" i="16"/>
  <c r="B140" i="16"/>
  <c r="B141" i="16"/>
  <c r="B137" i="16"/>
  <c r="B128" i="16"/>
  <c r="B129" i="16"/>
  <c r="B130" i="16"/>
  <c r="B131" i="16"/>
  <c r="B132" i="16"/>
  <c r="B133" i="16"/>
  <c r="B134" i="16"/>
  <c r="B135" i="16"/>
  <c r="B136" i="16"/>
  <c r="B127" i="16"/>
  <c r="D119" i="16"/>
  <c r="D120" i="16"/>
  <c r="D121" i="16"/>
  <c r="D122" i="16"/>
  <c r="D123" i="16"/>
  <c r="D124" i="16"/>
  <c r="D118" i="16"/>
  <c r="D111" i="16"/>
  <c r="D112" i="16"/>
  <c r="D113" i="16"/>
  <c r="D114" i="16"/>
  <c r="D115" i="16"/>
  <c r="D116" i="16"/>
  <c r="D117" i="16"/>
  <c r="D110" i="16"/>
  <c r="D101" i="16"/>
  <c r="D102" i="16"/>
  <c r="D103" i="16"/>
  <c r="D104" i="16"/>
  <c r="D105" i="16"/>
  <c r="D106" i="16"/>
  <c r="D107" i="16"/>
  <c r="D100" i="16"/>
  <c r="D94" i="16"/>
  <c r="D95" i="16"/>
  <c r="D96" i="16"/>
  <c r="D97" i="16"/>
  <c r="D98" i="16"/>
  <c r="D99" i="16"/>
  <c r="D93" i="16"/>
  <c r="D84" i="16"/>
  <c r="D85" i="16"/>
  <c r="D86" i="16"/>
  <c r="D87" i="16"/>
  <c r="D88" i="16"/>
  <c r="D89" i="16"/>
  <c r="D90" i="16"/>
  <c r="D83" i="16"/>
  <c r="D79" i="16"/>
  <c r="D80" i="16"/>
  <c r="D81" i="16"/>
  <c r="D82" i="16"/>
  <c r="D78" i="16"/>
  <c r="D77" i="16"/>
  <c r="D74" i="16"/>
  <c r="D73" i="16"/>
  <c r="D72" i="16"/>
  <c r="D71" i="16"/>
  <c r="D70" i="16"/>
  <c r="D69" i="16"/>
  <c r="D68" i="16"/>
  <c r="D67" i="16"/>
  <c r="D66" i="16"/>
  <c r="D65" i="16"/>
  <c r="D57" i="16"/>
  <c r="D62" i="16"/>
  <c r="D61" i="16"/>
  <c r="D60" i="16"/>
  <c r="D59" i="16"/>
  <c r="D58" i="16"/>
  <c r="D56" i="16"/>
  <c r="D55" i="16"/>
  <c r="C119" i="16"/>
  <c r="C120" i="16"/>
  <c r="C121" i="16"/>
  <c r="C122" i="16"/>
  <c r="C123" i="16"/>
  <c r="C124" i="16"/>
  <c r="C118" i="16"/>
  <c r="C111" i="16"/>
  <c r="C112" i="16"/>
  <c r="C113" i="16"/>
  <c r="C114" i="16"/>
  <c r="C115" i="16"/>
  <c r="C116" i="16"/>
  <c r="C117" i="16"/>
  <c r="C110" i="16"/>
  <c r="B119" i="16"/>
  <c r="B120" i="16"/>
  <c r="B121" i="16"/>
  <c r="B122" i="16"/>
  <c r="B123" i="16"/>
  <c r="B124" i="16"/>
  <c r="B118" i="16"/>
  <c r="B111" i="16"/>
  <c r="B112" i="16"/>
  <c r="B113" i="16"/>
  <c r="B114" i="16"/>
  <c r="B115" i="16"/>
  <c r="B116" i="16"/>
  <c r="B117" i="16"/>
  <c r="B110" i="16"/>
  <c r="C101" i="16"/>
  <c r="C102" i="16"/>
  <c r="C103" i="16"/>
  <c r="C104" i="16"/>
  <c r="C105" i="16"/>
  <c r="C106" i="16"/>
  <c r="C107" i="16"/>
  <c r="C100" i="16"/>
  <c r="C94" i="16"/>
  <c r="C95" i="16"/>
  <c r="C96" i="16"/>
  <c r="C97" i="16"/>
  <c r="C98" i="16"/>
  <c r="C99" i="16"/>
  <c r="C93" i="16"/>
  <c r="B101" i="16"/>
  <c r="B102" i="16"/>
  <c r="B103" i="16"/>
  <c r="B104" i="16"/>
  <c r="B105" i="16"/>
  <c r="B106" i="16"/>
  <c r="B107" i="16"/>
  <c r="B100" i="16"/>
  <c r="B94" i="16"/>
  <c r="B95" i="16"/>
  <c r="B96" i="16"/>
  <c r="B97" i="16"/>
  <c r="B98" i="16"/>
  <c r="B99" i="16"/>
  <c r="B93" i="16"/>
  <c r="C84" i="16"/>
  <c r="C85" i="16"/>
  <c r="C86" i="16"/>
  <c r="C87" i="16"/>
  <c r="C88" i="16"/>
  <c r="C89" i="16"/>
  <c r="C90" i="16"/>
  <c r="C83" i="16"/>
  <c r="C78" i="16"/>
  <c r="C79" i="16"/>
  <c r="C80" i="16"/>
  <c r="C81" i="16"/>
  <c r="C82" i="16"/>
  <c r="C77" i="16"/>
  <c r="B84" i="16"/>
  <c r="B85" i="16"/>
  <c r="B86" i="16"/>
  <c r="B87" i="16"/>
  <c r="B88" i="16"/>
  <c r="B89" i="16"/>
  <c r="B90" i="16"/>
  <c r="B83" i="16"/>
  <c r="B78" i="16"/>
  <c r="B79" i="16"/>
  <c r="B80" i="16"/>
  <c r="B81" i="16"/>
  <c r="B82" i="16"/>
  <c r="B77" i="16"/>
  <c r="C74" i="16"/>
  <c r="C73" i="16"/>
  <c r="C72" i="16"/>
  <c r="C71" i="16"/>
  <c r="C70" i="16"/>
  <c r="C69" i="16"/>
  <c r="C68" i="16"/>
  <c r="C67" i="16"/>
  <c r="C66" i="16"/>
  <c r="C65" i="16"/>
  <c r="B74" i="16"/>
  <c r="B73" i="16"/>
  <c r="B72" i="16"/>
  <c r="B71" i="16"/>
  <c r="B70" i="16"/>
  <c r="B69" i="16"/>
  <c r="B68" i="16"/>
  <c r="B67" i="16"/>
  <c r="B66" i="16"/>
  <c r="B65" i="16"/>
  <c r="C62" i="16"/>
  <c r="C61" i="16"/>
  <c r="C60" i="16"/>
  <c r="C59" i="16"/>
  <c r="C58" i="16"/>
  <c r="C57" i="16"/>
  <c r="C56" i="16"/>
  <c r="C55" i="16"/>
  <c r="B62" i="16"/>
  <c r="B61" i="16"/>
  <c r="B60" i="16"/>
  <c r="B59" i="16"/>
  <c r="B58" i="16"/>
  <c r="B57" i="16"/>
  <c r="B56" i="16"/>
  <c r="B55" i="16"/>
  <c r="B34" i="16"/>
  <c r="B33" i="16"/>
  <c r="B32" i="16"/>
  <c r="B31" i="16"/>
  <c r="B30" i="16"/>
  <c r="E9" i="1"/>
  <c r="E55" i="16" s="1"/>
  <c r="E9" i="9"/>
  <c r="E77" i="16"/>
  <c r="E9" i="10"/>
  <c r="E93" i="16" s="1"/>
  <c r="E9" i="8"/>
  <c r="E65" i="16"/>
  <c r="E9" i="12"/>
  <c r="E127" i="16" s="1"/>
  <c r="E10" i="1"/>
  <c r="E56" i="16"/>
  <c r="E12" i="1"/>
  <c r="E57" i="16" s="1"/>
  <c r="E13" i="1"/>
  <c r="E58" i="16"/>
  <c r="E15" i="1"/>
  <c r="E59" i="16" s="1"/>
  <c r="E16" i="1"/>
  <c r="E60" i="16"/>
  <c r="E18" i="1"/>
  <c r="E61" i="16" s="1"/>
  <c r="E19" i="1"/>
  <c r="E62" i="16"/>
  <c r="E10" i="8"/>
  <c r="E66" i="16" s="1"/>
  <c r="E12" i="8"/>
  <c r="E67" i="16"/>
  <c r="E13" i="8"/>
  <c r="E68" i="16" s="1"/>
  <c r="E15" i="8"/>
  <c r="E69" i="16"/>
  <c r="E16" i="8"/>
  <c r="E70" i="16" s="1"/>
  <c r="E18" i="8"/>
  <c r="E71" i="16"/>
  <c r="E19" i="8"/>
  <c r="E72" i="16" s="1"/>
  <c r="E21" i="8"/>
  <c r="E73" i="16"/>
  <c r="E22" i="8"/>
  <c r="E74" i="16" s="1"/>
  <c r="E10" i="9"/>
  <c r="E78" i="16"/>
  <c r="E11" i="9"/>
  <c r="E79" i="16" s="1"/>
  <c r="E12" i="9"/>
  <c r="E80" i="16"/>
  <c r="E13" i="9"/>
  <c r="E81" i="16" s="1"/>
  <c r="E14" i="9"/>
  <c r="E82" i="16"/>
  <c r="E18" i="9"/>
  <c r="E83" i="16" s="1"/>
  <c r="E19" i="9"/>
  <c r="E84" i="16"/>
  <c r="E20" i="9"/>
  <c r="E85" i="16" s="1"/>
  <c r="E21" i="9"/>
  <c r="E86" i="16"/>
  <c r="E22" i="9"/>
  <c r="E87" i="16" s="1"/>
  <c r="E23" i="9"/>
  <c r="E88" i="16"/>
  <c r="E24" i="9"/>
  <c r="E89" i="16" s="1"/>
  <c r="E25" i="9"/>
  <c r="E90" i="16"/>
  <c r="E26" i="9"/>
  <c r="L17" i="13" s="1"/>
  <c r="O15" i="13" s="1"/>
  <c r="K27" i="16"/>
  <c r="E10" i="10"/>
  <c r="E94" i="16"/>
  <c r="E11" i="10"/>
  <c r="E95" i="16"/>
  <c r="E12" i="10"/>
  <c r="E96" i="16"/>
  <c r="E13" i="10"/>
  <c r="E97" i="16" s="1"/>
  <c r="E14" i="10"/>
  <c r="E98" i="16"/>
  <c r="E15" i="10"/>
  <c r="E99" i="16"/>
  <c r="E19" i="10"/>
  <c r="E100" i="16"/>
  <c r="E20" i="10"/>
  <c r="E101" i="16" s="1"/>
  <c r="E21" i="10"/>
  <c r="E102" i="16"/>
  <c r="E22" i="10"/>
  <c r="E103" i="16"/>
  <c r="E23" i="10"/>
  <c r="E104" i="16"/>
  <c r="E24" i="10"/>
  <c r="E105" i="16" s="1"/>
  <c r="E25" i="10"/>
  <c r="E106" i="16"/>
  <c r="E26" i="10"/>
  <c r="E107" i="16"/>
  <c r="E27" i="10"/>
  <c r="L19" i="13" s="1"/>
  <c r="O17" i="13" s="1"/>
  <c r="K25" i="16"/>
  <c r="E9" i="11"/>
  <c r="E110" i="16"/>
  <c r="E10" i="11"/>
  <c r="E111" i="16"/>
  <c r="E11" i="11"/>
  <c r="E112" i="16" s="1"/>
  <c r="E12" i="11"/>
  <c r="E113" i="16" s="1"/>
  <c r="E13" i="11"/>
  <c r="E114" i="16"/>
  <c r="E14" i="11"/>
  <c r="E115" i="16"/>
  <c r="E15" i="11"/>
  <c r="E116" i="16" s="1"/>
  <c r="E16" i="11"/>
  <c r="E117" i="16" s="1"/>
  <c r="E17" i="11"/>
  <c r="L20" i="13" s="1"/>
  <c r="L20" i="1"/>
  <c r="E20" i="11"/>
  <c r="E118" i="16" s="1"/>
  <c r="E21" i="11"/>
  <c r="E119" i="16" s="1"/>
  <c r="E22" i="11"/>
  <c r="E120" i="16" s="1"/>
  <c r="E23" i="11"/>
  <c r="E121" i="16"/>
  <c r="E24" i="11"/>
  <c r="E122" i="16" s="1"/>
  <c r="E25" i="11"/>
  <c r="E123" i="16" s="1"/>
  <c r="E26" i="11"/>
  <c r="E124" i="16" s="1"/>
  <c r="K31" i="16"/>
  <c r="E10" i="12"/>
  <c r="E128" i="16" s="1"/>
  <c r="E11" i="12"/>
  <c r="E129" i="16"/>
  <c r="E12" i="12"/>
  <c r="E130" i="16" s="1"/>
  <c r="E13" i="12"/>
  <c r="E131" i="16" s="1"/>
  <c r="E14" i="12"/>
  <c r="E132" i="16" s="1"/>
  <c r="E15" i="12"/>
  <c r="E133" i="16"/>
  <c r="E16" i="12"/>
  <c r="E134" i="16" s="1"/>
  <c r="E17" i="12"/>
  <c r="E135" i="16" s="1"/>
  <c r="E18" i="12"/>
  <c r="E136" i="16" s="1"/>
  <c r="E22" i="12"/>
  <c r="E27" i="12" s="1"/>
  <c r="E137" i="16"/>
  <c r="E23" i="12"/>
  <c r="E138" i="16" s="1"/>
  <c r="E24" i="12"/>
  <c r="E139" i="16" s="1"/>
  <c r="E25" i="12"/>
  <c r="E140" i="16" s="1"/>
  <c r="E26" i="12"/>
  <c r="E141" i="16"/>
  <c r="K33" i="16"/>
  <c r="B17" i="13"/>
  <c r="B18" i="13"/>
  <c r="B19" i="13"/>
  <c r="B20" i="13"/>
  <c r="B16" i="13"/>
  <c r="E8" i="1"/>
  <c r="E54" i="16"/>
  <c r="E8" i="8"/>
  <c r="E64" i="16"/>
  <c r="E8" i="9"/>
  <c r="E76" i="16"/>
  <c r="E8" i="10"/>
  <c r="E92" i="16" s="1"/>
  <c r="E8" i="11"/>
  <c r="E109" i="16"/>
  <c r="E126" i="16"/>
  <c r="L20" i="15"/>
  <c r="O16" i="15" s="1"/>
  <c r="E19" i="12"/>
  <c r="L22" i="13" s="1"/>
  <c r="E16" i="10"/>
  <c r="C32" i="16" s="1"/>
  <c r="E33" i="16" s="1"/>
  <c r="L18" i="1"/>
  <c r="E15" i="9"/>
  <c r="L16" i="13" s="1"/>
  <c r="E23" i="8"/>
  <c r="L15" i="8" s="1"/>
  <c r="L15" i="1"/>
  <c r="E20" i="1"/>
  <c r="L10" i="13" s="1"/>
  <c r="L10" i="15"/>
  <c r="L12" i="15" s="1"/>
  <c r="K24" i="16"/>
  <c r="N32" i="15"/>
  <c r="R21" i="15"/>
  <c r="R20" i="15"/>
  <c r="E12" i="16"/>
  <c r="L10" i="8"/>
  <c r="L12" i="8" s="1"/>
  <c r="L20" i="8"/>
  <c r="L10" i="9"/>
  <c r="L12" i="9" s="1"/>
  <c r="L18" i="9"/>
  <c r="L22" i="9"/>
  <c r="L20" i="10"/>
  <c r="L22" i="10"/>
  <c r="L18" i="11"/>
  <c r="L20" i="11"/>
  <c r="L17" i="12"/>
  <c r="L18" i="12"/>
  <c r="L20" i="12"/>
  <c r="L19" i="12"/>
  <c r="L19" i="8"/>
  <c r="C28" i="16"/>
  <c r="L15" i="9"/>
  <c r="L18" i="15"/>
  <c r="O14" i="15" s="1"/>
  <c r="C30" i="16"/>
  <c r="K20" i="16" s="1"/>
  <c r="L19" i="1"/>
  <c r="O18" i="13" l="1"/>
  <c r="O14" i="13"/>
  <c r="E18" i="13"/>
  <c r="L23" i="9"/>
  <c r="L23" i="13"/>
  <c r="E21" i="13" s="1"/>
  <c r="L23" i="10"/>
  <c r="L23" i="1"/>
  <c r="L23" i="11"/>
  <c r="L23" i="12"/>
  <c r="L23" i="8"/>
  <c r="L23" i="15"/>
  <c r="O19" i="15" s="1"/>
  <c r="N28" i="15"/>
  <c r="N8" i="13"/>
  <c r="L12" i="13"/>
  <c r="L29" i="10"/>
  <c r="L29" i="8"/>
  <c r="L29" i="15"/>
  <c r="L29" i="11"/>
  <c r="L29" i="1"/>
  <c r="L29" i="12"/>
  <c r="L29" i="9"/>
  <c r="E27" i="11"/>
  <c r="L19" i="9"/>
  <c r="L16" i="12"/>
  <c r="L17" i="11"/>
  <c r="L18" i="10"/>
  <c r="L20" i="9"/>
  <c r="N8" i="15"/>
  <c r="L16" i="15"/>
  <c r="O12" i="15" s="1"/>
  <c r="L18" i="13"/>
  <c r="L16" i="11"/>
  <c r="L17" i="10"/>
  <c r="C31" i="16"/>
  <c r="L22" i="15"/>
  <c r="O18" i="15" s="1"/>
  <c r="L10" i="12"/>
  <c r="L12" i="12" s="1"/>
  <c r="L16" i="10"/>
  <c r="L17" i="9"/>
  <c r="L18" i="8"/>
  <c r="L15" i="10"/>
  <c r="L10" i="1"/>
  <c r="L12" i="1" s="1"/>
  <c r="L16" i="1"/>
  <c r="E31" i="16"/>
  <c r="L15" i="12"/>
  <c r="L15" i="15"/>
  <c r="L15" i="11"/>
  <c r="L19" i="15"/>
  <c r="O15" i="15" s="1"/>
  <c r="L17" i="1"/>
  <c r="L22" i="8"/>
  <c r="L15" i="13"/>
  <c r="L19" i="10"/>
  <c r="L22" i="12"/>
  <c r="L10" i="11"/>
  <c r="L12" i="11" s="1"/>
  <c r="L16" i="9"/>
  <c r="L17" i="8"/>
  <c r="C34" i="16"/>
  <c r="L17" i="15"/>
  <c r="O13" i="15" s="1"/>
  <c r="L22" i="1"/>
  <c r="L19" i="11"/>
  <c r="L22" i="11"/>
  <c r="L10" i="10"/>
  <c r="L12" i="10" s="1"/>
  <c r="L16" i="8"/>
  <c r="E13" i="16"/>
  <c r="L25" i="8" l="1"/>
  <c r="L28" i="8" s="1"/>
  <c r="L25" i="1"/>
  <c r="L28" i="1" s="1"/>
  <c r="K21" i="16"/>
  <c r="E32" i="16"/>
  <c r="K32" i="16"/>
  <c r="E35" i="16"/>
  <c r="J45" i="16"/>
  <c r="E15" i="16"/>
  <c r="L25" i="10"/>
  <c r="L28" i="10" s="1"/>
  <c r="E19" i="13"/>
  <c r="O16" i="13"/>
  <c r="L21" i="11"/>
  <c r="L25" i="11" s="1"/>
  <c r="L28" i="11" s="1"/>
  <c r="L21" i="12"/>
  <c r="L25" i="12" s="1"/>
  <c r="L28" i="12" s="1"/>
  <c r="L21" i="1"/>
  <c r="L21" i="15"/>
  <c r="O17" i="15" s="1"/>
  <c r="C33" i="16"/>
  <c r="L21" i="9"/>
  <c r="L25" i="9" s="1"/>
  <c r="L28" i="9" s="1"/>
  <c r="L21" i="10"/>
  <c r="L21" i="8"/>
  <c r="L21" i="13"/>
  <c r="O11" i="15"/>
  <c r="E14" i="16"/>
  <c r="J47" i="16" s="1"/>
  <c r="E17" i="13"/>
  <c r="L25" i="13"/>
  <c r="L28" i="13" s="1"/>
  <c r="O13" i="13"/>
  <c r="B10" i="13" l="1"/>
  <c r="B29" i="13"/>
  <c r="B26" i="13"/>
  <c r="B25" i="13"/>
  <c r="B27" i="13"/>
  <c r="J28" i="13"/>
  <c r="B30" i="13"/>
  <c r="B11" i="13"/>
  <c r="B28" i="13"/>
  <c r="O19" i="13"/>
  <c r="E20" i="13"/>
  <c r="N35" i="16"/>
  <c r="N34" i="16"/>
  <c r="C15" i="16"/>
  <c r="B48" i="16"/>
  <c r="B42" i="16"/>
  <c r="B19" i="16"/>
  <c r="B20" i="16"/>
  <c r="B43" i="16"/>
  <c r="B46" i="16"/>
  <c r="B45" i="16"/>
  <c r="J163" i="16"/>
  <c r="B47" i="16"/>
  <c r="B44" i="16"/>
  <c r="L25" i="15"/>
  <c r="K30" i="16"/>
  <c r="E34" i="16"/>
  <c r="N30" i="15" l="1"/>
  <c r="L28" i="15"/>
</calcChain>
</file>

<file path=xl/sharedStrings.xml><?xml version="1.0" encoding="utf-8"?>
<sst xmlns="http://schemas.openxmlformats.org/spreadsheetml/2006/main" count="435" uniqueCount="137">
  <si>
    <t>Total income:</t>
  </si>
  <si>
    <t>Total outgoings:</t>
  </si>
  <si>
    <t>Income</t>
  </si>
  <si>
    <t>Financial Commitments</t>
  </si>
  <si>
    <t>Home</t>
  </si>
  <si>
    <t>Utilities</t>
  </si>
  <si>
    <t>Education</t>
  </si>
  <si>
    <t>Health</t>
  </si>
  <si>
    <t>Shopping</t>
  </si>
  <si>
    <t>Transport</t>
  </si>
  <si>
    <t>Entertainment</t>
  </si>
  <si>
    <t>Frequency</t>
  </si>
  <si>
    <t>Amount</t>
  </si>
  <si>
    <t>Your take-home pay</t>
  </si>
  <si>
    <t>Your partner's take-home pay</t>
  </si>
  <si>
    <t>Bonuses/overtime</t>
  </si>
  <si>
    <t>Income from savings and investments</t>
  </si>
  <si>
    <t>Centrelink benefits</t>
  </si>
  <si>
    <t>Family benefit payments</t>
  </si>
  <si>
    <t>Other</t>
  </si>
  <si>
    <t>Child support received</t>
  </si>
  <si>
    <t>Car loan repayments</t>
  </si>
  <si>
    <t>Other loan repayments</t>
  </si>
  <si>
    <t>Credit card interest</t>
  </si>
  <si>
    <t>Voluntary super contributions</t>
  </si>
  <si>
    <t>Child support payments</t>
  </si>
  <si>
    <t>Savings</t>
  </si>
  <si>
    <t>Pocket money</t>
  </si>
  <si>
    <t>Council rates</t>
  </si>
  <si>
    <t>Body Corporate fees</t>
  </si>
  <si>
    <t>Home and contents insurance</t>
  </si>
  <si>
    <t>Home maintenance and repairs</t>
  </si>
  <si>
    <t>Electricity</t>
  </si>
  <si>
    <t>Gas</t>
  </si>
  <si>
    <t>Water</t>
  </si>
  <si>
    <t>Internet</t>
  </si>
  <si>
    <t>Pay TV</t>
  </si>
  <si>
    <t>Home phone</t>
  </si>
  <si>
    <t>Mobile phone(s)</t>
  </si>
  <si>
    <t>School fees</t>
  </si>
  <si>
    <t>School uniforms</t>
  </si>
  <si>
    <t>Sport, music, dance, etc</t>
  </si>
  <si>
    <t>Excursions</t>
  </si>
  <si>
    <t>Private health insurance</t>
  </si>
  <si>
    <t>Life insurance</t>
  </si>
  <si>
    <t>Doctors</t>
  </si>
  <si>
    <t>Dentists</t>
  </si>
  <si>
    <t>Vet</t>
  </si>
  <si>
    <t>Supermarket</t>
  </si>
  <si>
    <t>Baby products</t>
  </si>
  <si>
    <t>Gifts and others</t>
  </si>
  <si>
    <t>Other food and grocery</t>
  </si>
  <si>
    <t>Car insurance</t>
  </si>
  <si>
    <t>Car maintenance</t>
  </si>
  <si>
    <t>Petrol</t>
  </si>
  <si>
    <t>Holidays</t>
  </si>
  <si>
    <t>Other alcohol</t>
  </si>
  <si>
    <t>Cigarettes</t>
  </si>
  <si>
    <t>Hobbies</t>
  </si>
  <si>
    <t>Celebrations</t>
  </si>
  <si>
    <t>Restaurants</t>
  </si>
  <si>
    <t>Bought lunches</t>
  </si>
  <si>
    <t>Weekly</t>
  </si>
  <si>
    <t>Fortnightly</t>
  </si>
  <si>
    <t>Monthly</t>
  </si>
  <si>
    <t>Annually</t>
  </si>
  <si>
    <t>Total</t>
  </si>
  <si>
    <t>Summary</t>
  </si>
  <si>
    <t>Outgoings</t>
  </si>
  <si>
    <t>What's Left</t>
  </si>
  <si>
    <t>Select</t>
  </si>
  <si>
    <t>Quarterly</t>
  </si>
  <si>
    <t>Eating out</t>
  </si>
  <si>
    <t xml:space="preserve">Budget planner </t>
  </si>
  <si>
    <t xml:space="preserve">Your budget position: </t>
  </si>
  <si>
    <t>Financial comm.</t>
  </si>
  <si>
    <t>Rent / Mortgage</t>
  </si>
  <si>
    <t>Donations / Charity</t>
  </si>
  <si>
    <t>New furniture / Appliances</t>
  </si>
  <si>
    <t>Uni / TAFE</t>
  </si>
  <si>
    <t>Childcare / Pre-school</t>
  </si>
  <si>
    <t>Medicines / Pharmacy</t>
  </si>
  <si>
    <t>Eyecare / Glasses</t>
  </si>
  <si>
    <t>Fruit / Veg</t>
  </si>
  <si>
    <t>Cosmetics / Toiletries</t>
  </si>
  <si>
    <t>Hairdresser</t>
  </si>
  <si>
    <t>Clothing / Shoes</t>
  </si>
  <si>
    <t>Car rego / Licence</t>
  </si>
  <si>
    <t>Road tolls / Parking</t>
  </si>
  <si>
    <t>Trains / Buses / Ferries</t>
  </si>
  <si>
    <t>Bars / Clubs</t>
  </si>
  <si>
    <t>Gym / Sporting membership</t>
  </si>
  <si>
    <t>Movies / Music</t>
  </si>
  <si>
    <t>Newspaper / Magazines</t>
  </si>
  <si>
    <t>Takeaway / Snacks</t>
  </si>
  <si>
    <t xml:space="preserve">Coffee / Tea </t>
  </si>
  <si>
    <t>Next steps:</t>
  </si>
  <si>
    <t>Source: www.moneysmart.gov.au</t>
  </si>
  <si>
    <t>HOW TO USE</t>
  </si>
  <si>
    <t>Annual</t>
  </si>
  <si>
    <t>Fornightly</t>
  </si>
  <si>
    <t># in a year</t>
  </si>
  <si>
    <t>Overall Summary freq</t>
  </si>
  <si>
    <t>Type in your own expense</t>
  </si>
  <si>
    <t>Your spending breakdown</t>
  </si>
  <si>
    <t>Financial commitments</t>
  </si>
  <si>
    <t>Home / Utilities</t>
  </si>
  <si>
    <t>Education / Health</t>
  </si>
  <si>
    <t>Shopping / Transport</t>
  </si>
  <si>
    <t>Entertainment / Eating out</t>
  </si>
  <si>
    <t>NOTE: Altering the budget planner (eg. adding rows/columns) may result in incorrect outputs</t>
  </si>
  <si>
    <t>This original version of this budget planner is published on www.moneysmart.gov.au and is subject to copyright.</t>
  </si>
  <si>
    <t>PRINT FORMAT</t>
  </si>
  <si>
    <t>Your detailed budget</t>
  </si>
  <si>
    <t>Notes</t>
  </si>
  <si>
    <t xml:space="preserve">Income </t>
  </si>
  <si>
    <t>Spending breakdown</t>
  </si>
  <si>
    <t xml:space="preserve">Your spending breakdown                                     </t>
  </si>
  <si>
    <t>Show results</t>
  </si>
  <si>
    <t>Use Excel's toolbar to print this page</t>
  </si>
  <si>
    <t>[Version:  2.00 - Sept 2011]</t>
  </si>
  <si>
    <r>
      <t>§</t>
    </r>
    <r>
      <rPr>
        <sz val="7"/>
        <color indexed="8"/>
        <rFont val="Times New Roman"/>
        <family val="1"/>
      </rPr>
      <t xml:space="preserve">   </t>
    </r>
    <r>
      <rPr>
        <sz val="12"/>
        <color indexed="8"/>
        <rFont val="Arial"/>
        <family val="2"/>
      </rPr>
      <t>you need Microsoft Office 2003 or higher (Excel)</t>
    </r>
  </si>
  <si>
    <t>A</t>
  </si>
  <si>
    <t>week</t>
  </si>
  <si>
    <t>fortnight</t>
  </si>
  <si>
    <t>month</t>
  </si>
  <si>
    <t>quarter</t>
  </si>
  <si>
    <t>year</t>
  </si>
  <si>
    <r>
      <t>§</t>
    </r>
    <r>
      <rPr>
        <sz val="7"/>
        <color indexed="8"/>
        <rFont val="Times New Roman"/>
        <family val="1"/>
      </rPr>
      <t xml:space="preserve">   </t>
    </r>
    <r>
      <rPr>
        <sz val="12"/>
        <color indexed="8"/>
        <rFont val="Arial"/>
        <family val="2"/>
      </rPr>
      <t>you can choose how often you receive income or pay expenses using the dropdown list in the frequency column</t>
    </r>
  </si>
  <si>
    <r>
      <t>§</t>
    </r>
    <r>
      <rPr>
        <sz val="7"/>
        <color indexed="8"/>
        <rFont val="Times New Roman"/>
        <family val="1"/>
      </rPr>
      <t xml:space="preserve">   </t>
    </r>
    <r>
      <rPr>
        <sz val="12"/>
        <color indexed="8"/>
        <rFont val="Arial"/>
        <family val="2"/>
      </rPr>
      <t>you can save Excel file to your own computer</t>
    </r>
  </si>
  <si>
    <r>
      <t>§</t>
    </r>
    <r>
      <rPr>
        <sz val="7"/>
        <color indexed="8"/>
        <rFont val="Times New Roman"/>
        <family val="1"/>
      </rPr>
      <t xml:space="preserve">   </t>
    </r>
    <r>
      <rPr>
        <sz val="12"/>
        <color indexed="8"/>
        <rFont val="Arial"/>
        <family val="2"/>
      </rPr>
      <t>you can customise the labels in the spreadsheet to better suit your needs by renaming existing fields</t>
    </r>
  </si>
  <si>
    <t>Programs</t>
  </si>
  <si>
    <t>Customising</t>
  </si>
  <si>
    <t>Feedback</t>
  </si>
  <si>
    <t>feedback options on the Budget Planner webpage</t>
  </si>
  <si>
    <t xml:space="preserve">We welcome all feedback. Send feedback via the website form (www.moneysmart.gov.au/feedback) or use the </t>
  </si>
  <si>
    <t>What's left: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</si>
</sst>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quot;$&quot;#,##0"/>
  </numFmts>
  <fonts count="45">
    <font>
      <sz val="10"/>
      <color indexed="8"/>
      <name val="Arial"/>
      <family val="2"/>
    </font>
    <font>
      <b/>
      <sz val="10"/>
      <color indexed="8"/>
      <name val="Arial"/>
      <family val="2"/>
    </font>
    <font>
      <b/>
      <sz val="12"/>
      <color indexed="8"/>
      <name val="Arial"/>
      <family val="2"/>
    </font>
    <font>
      <b/>
      <sz val="11"/>
      <color indexed="8"/>
      <name val="Arial"/>
      <family val="2"/>
    </font>
    <font>
      <sz val="11"/>
      <color indexed="8"/>
      <name val="Arial"/>
      <family val="2"/>
    </font>
    <font>
      <sz val="10"/>
      <name val="Arial"/>
      <family val="2"/>
    </font>
    <font>
      <sz val="10"/>
      <color indexed="9"/>
      <name val="Arial"/>
      <family val="2"/>
    </font>
    <font>
      <sz val="8"/>
      <name val="Verdana"/>
      <family val="2"/>
    </font>
    <font>
      <sz val="8"/>
      <name val="Arial"/>
      <family val="2"/>
    </font>
    <font>
      <b/>
      <sz val="16"/>
      <color indexed="8"/>
      <name val="Arial"/>
      <family val="2"/>
    </font>
    <font>
      <sz val="12"/>
      <color indexed="8"/>
      <name val="Arial"/>
      <family val="2"/>
    </font>
    <font>
      <sz val="8"/>
      <color indexed="8"/>
      <name val="Arial"/>
      <family val="2"/>
    </font>
    <font>
      <sz val="10"/>
      <color indexed="8"/>
      <name val="Arial"/>
      <family val="2"/>
    </font>
    <font>
      <b/>
      <sz val="16"/>
      <color indexed="17"/>
      <name val="Arial"/>
      <family val="2"/>
    </font>
    <font>
      <sz val="11"/>
      <color indexed="31"/>
      <name val="Arial"/>
      <family val="2"/>
    </font>
    <font>
      <sz val="10"/>
      <color indexed="31"/>
      <name val="Arial"/>
      <family val="2"/>
    </font>
    <font>
      <u/>
      <sz val="8"/>
      <color indexed="12"/>
      <name val="Arial"/>
      <family val="2"/>
    </font>
    <font>
      <sz val="12"/>
      <color indexed="27"/>
      <name val="Arial"/>
      <family val="2"/>
    </font>
    <font>
      <b/>
      <sz val="14"/>
      <color indexed="8"/>
      <name val="Arial"/>
      <family val="2"/>
    </font>
    <font>
      <sz val="12"/>
      <color indexed="42"/>
      <name val="Arial"/>
      <family val="2"/>
    </font>
    <font>
      <sz val="12"/>
      <color indexed="47"/>
      <name val="Arial"/>
      <family val="2"/>
    </font>
    <font>
      <sz val="12"/>
      <color indexed="31"/>
      <name val="Arial"/>
      <family val="2"/>
    </font>
    <font>
      <sz val="12"/>
      <color indexed="22"/>
      <name val="Arial"/>
      <family val="2"/>
    </font>
    <font>
      <sz val="12"/>
      <color indexed="46"/>
      <name val="Arial"/>
      <family val="2"/>
    </font>
    <font>
      <b/>
      <sz val="12"/>
      <name val="Arial"/>
      <family val="2"/>
    </font>
    <font>
      <sz val="12"/>
      <name val="Arial"/>
      <family val="2"/>
    </font>
    <font>
      <b/>
      <sz val="12"/>
      <color indexed="9"/>
      <name val="Arial"/>
      <family val="2"/>
    </font>
    <font>
      <b/>
      <sz val="10"/>
      <name val="Arial"/>
      <family val="2"/>
    </font>
    <font>
      <b/>
      <sz val="16"/>
      <name val="Arial"/>
      <family val="2"/>
    </font>
    <font>
      <b/>
      <sz val="14"/>
      <name val="Arial"/>
      <family val="2"/>
    </font>
    <font>
      <b/>
      <sz val="18"/>
      <name val="Arial"/>
      <family val="2"/>
    </font>
    <font>
      <sz val="11"/>
      <name val="Arial"/>
      <family val="2"/>
    </font>
    <font>
      <u/>
      <sz val="8"/>
      <name val="Arial"/>
      <family val="2"/>
    </font>
    <font>
      <sz val="10"/>
      <color indexed="57"/>
      <name val="Arial"/>
      <family val="2"/>
    </font>
    <font>
      <sz val="1"/>
      <color indexed="9"/>
      <name val="Arial"/>
      <family val="2"/>
    </font>
    <font>
      <b/>
      <sz val="16"/>
      <color indexed="57"/>
      <name val="Arial"/>
      <family val="2"/>
    </font>
    <font>
      <sz val="7"/>
      <color indexed="8"/>
      <name val="Times New Roman"/>
      <family val="1"/>
    </font>
    <font>
      <sz val="12"/>
      <color indexed="8"/>
      <name val="Arial"/>
      <family val="2"/>
    </font>
    <font>
      <u/>
      <sz val="10"/>
      <color theme="10"/>
      <name val="Arial"/>
      <family val="2"/>
    </font>
    <font>
      <b/>
      <sz val="18"/>
      <color theme="6" tint="-0.249977111117893"/>
      <name val="Arial"/>
      <family val="2"/>
    </font>
    <font>
      <sz val="12"/>
      <color theme="1" tint="0.34998626667073579"/>
      <name val="Arial"/>
      <family val="2"/>
    </font>
    <font>
      <b/>
      <sz val="12"/>
      <color theme="1" tint="0.34998626667073579"/>
      <name val="Arial"/>
      <family val="2"/>
    </font>
    <font>
      <sz val="10"/>
      <color theme="1" tint="0.34998626667073579"/>
      <name val="Arial"/>
      <family val="2"/>
    </font>
    <font>
      <sz val="12"/>
      <color rgb="FF000000"/>
      <name val="Wingdings"/>
      <charset val="2"/>
    </font>
    <font>
      <b/>
      <sz val="12"/>
      <color rgb="FF000000"/>
      <name val="Arial"/>
      <family val="2"/>
    </font>
  </fonts>
  <fills count="8">
    <fill>
      <patternFill patternType="none"/>
    </fill>
    <fill>
      <patternFill patternType="gray125"/>
    </fill>
    <fill>
      <patternFill patternType="solid">
        <fgColor indexed="22"/>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4.9989318521683403E-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top style="thin">
        <color indexed="27"/>
      </top>
      <bottom style="thin">
        <color indexed="27"/>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top/>
      <bottom style="hair">
        <color indexed="23"/>
      </bottom>
      <diagonal/>
    </border>
    <border>
      <left/>
      <right/>
      <top style="thin">
        <color indexed="27"/>
      </top>
      <bottom/>
      <diagonal/>
    </border>
    <border>
      <left/>
      <right/>
      <top/>
      <bottom style="thin">
        <color indexed="27"/>
      </bottom>
      <diagonal/>
    </border>
    <border>
      <left/>
      <right/>
      <top/>
      <bottom style="thin">
        <color indexed="64"/>
      </bottom>
      <diagonal/>
    </border>
    <border>
      <left/>
      <right/>
      <top style="thin">
        <color indexed="9"/>
      </top>
      <bottom style="thin">
        <color indexed="9"/>
      </bottom>
      <diagonal/>
    </border>
    <border>
      <left/>
      <right style="thin">
        <color indexed="64"/>
      </right>
      <top style="thin">
        <color indexed="27"/>
      </top>
      <bottom/>
      <diagonal/>
    </border>
    <border>
      <left/>
      <right style="thin">
        <color indexed="64"/>
      </right>
      <top style="thin">
        <color indexed="27"/>
      </top>
      <bottom style="thin">
        <color indexed="27"/>
      </bottom>
      <diagonal/>
    </border>
    <border>
      <left/>
      <right/>
      <top style="thin">
        <color indexed="64"/>
      </top>
      <bottom style="thin">
        <color indexed="27"/>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s>
  <cellStyleXfs count="2">
    <xf numFmtId="0" fontId="0" fillId="0" borderId="0"/>
    <xf numFmtId="0" fontId="38" fillId="0" borderId="0" applyNumberFormat="0" applyFill="0" applyBorder="0" applyAlignment="0" applyProtection="0">
      <alignment vertical="top"/>
      <protection locked="0"/>
    </xf>
  </cellStyleXfs>
  <cellXfs count="295">
    <xf numFmtId="0" fontId="0" fillId="0" borderId="0" xfId="0"/>
    <xf numFmtId="0" fontId="0" fillId="3" borderId="0" xfId="0" applyFill="1"/>
    <xf numFmtId="0" fontId="1" fillId="3" borderId="0" xfId="0" applyFont="1" applyFill="1" applyAlignment="1">
      <alignment horizontal="right"/>
    </xf>
    <xf numFmtId="0" fontId="0" fillId="3" borderId="0" xfId="0" applyFill="1" applyBorder="1"/>
    <xf numFmtId="0" fontId="2" fillId="3" borderId="0" xfId="0" applyFont="1" applyFill="1" applyBorder="1" applyAlignment="1">
      <alignment horizontal="left"/>
    </xf>
    <xf numFmtId="0" fontId="0" fillId="3" borderId="0" xfId="0" applyFill="1" applyAlignment="1">
      <alignment vertical="center"/>
    </xf>
    <xf numFmtId="0" fontId="5" fillId="3" borderId="0" xfId="0" applyFont="1" applyFill="1"/>
    <xf numFmtId="0" fontId="5" fillId="3" borderId="0" xfId="0" applyFont="1" applyFill="1" applyAlignment="1">
      <alignment vertical="center"/>
    </xf>
    <xf numFmtId="0" fontId="6" fillId="4" borderId="0" xfId="0" applyFont="1" applyFill="1"/>
    <xf numFmtId="0" fontId="0" fillId="0" borderId="0" xfId="0" applyFill="1"/>
    <xf numFmtId="0" fontId="0" fillId="3" borderId="0" xfId="0" applyFill="1" applyProtection="1">
      <protection locked="0"/>
    </xf>
    <xf numFmtId="0" fontId="0" fillId="4" borderId="0" xfId="0" applyFill="1" applyBorder="1" applyAlignment="1">
      <alignment vertical="center"/>
    </xf>
    <xf numFmtId="0" fontId="0" fillId="4" borderId="0" xfId="0" applyFill="1" applyBorder="1"/>
    <xf numFmtId="0" fontId="1" fillId="4" borderId="0" xfId="0" applyFont="1" applyFill="1" applyBorder="1"/>
    <xf numFmtId="0" fontId="1" fillId="4" borderId="0" xfId="0" applyFont="1" applyFill="1" applyBorder="1" applyAlignment="1">
      <alignment horizontal="right"/>
    </xf>
    <xf numFmtId="0" fontId="4" fillId="4" borderId="0" xfId="0" applyFont="1" applyFill="1" applyBorder="1"/>
    <xf numFmtId="0" fontId="3" fillId="4" borderId="0" xfId="0" applyFont="1" applyFill="1" applyBorder="1" applyAlignment="1">
      <alignment horizontal="right"/>
    </xf>
    <xf numFmtId="172" fontId="1" fillId="4" borderId="0" xfId="0" applyNumberFormat="1" applyFont="1" applyFill="1" applyBorder="1"/>
    <xf numFmtId="0" fontId="0" fillId="4" borderId="2" xfId="0" applyFill="1" applyBorder="1"/>
    <xf numFmtId="0" fontId="1" fillId="4" borderId="3" xfId="0" applyFont="1" applyFill="1" applyBorder="1"/>
    <xf numFmtId="0" fontId="1" fillId="4" borderId="3" xfId="0" applyFont="1" applyFill="1" applyBorder="1" applyAlignment="1">
      <alignment horizontal="right"/>
    </xf>
    <xf numFmtId="0" fontId="0" fillId="4" borderId="3" xfId="0" applyFill="1" applyBorder="1"/>
    <xf numFmtId="0" fontId="2" fillId="4" borderId="4" xfId="0" applyFont="1" applyFill="1" applyBorder="1" applyAlignment="1" applyProtection="1">
      <alignment horizontal="right" vertical="center"/>
      <protection hidden="1"/>
    </xf>
    <xf numFmtId="172" fontId="10" fillId="3" borderId="1" xfId="0" applyNumberFormat="1" applyFont="1" applyFill="1" applyBorder="1" applyProtection="1">
      <protection locked="0"/>
    </xf>
    <xf numFmtId="172" fontId="10" fillId="4" borderId="4" xfId="0" applyNumberFormat="1" applyFont="1" applyFill="1" applyBorder="1" applyProtection="1">
      <protection hidden="1"/>
    </xf>
    <xf numFmtId="0" fontId="0" fillId="4" borderId="5" xfId="0" applyFill="1" applyBorder="1"/>
    <xf numFmtId="0" fontId="0" fillId="4" borderId="6" xfId="0" applyFill="1" applyBorder="1"/>
    <xf numFmtId="0" fontId="0" fillId="4" borderId="7" xfId="0" applyFill="1" applyBorder="1"/>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xf numFmtId="0" fontId="0" fillId="4" borderId="9" xfId="0" applyFill="1" applyBorder="1"/>
    <xf numFmtId="0" fontId="1" fillId="4" borderId="9" xfId="0" applyFont="1" applyFill="1" applyBorder="1" applyAlignment="1">
      <alignment horizontal="right"/>
    </xf>
    <xf numFmtId="172" fontId="1" fillId="4" borderId="9" xfId="0" applyNumberFormat="1" applyFont="1" applyFill="1" applyBorder="1"/>
    <xf numFmtId="0" fontId="0" fillId="4" borderId="10" xfId="0" applyFill="1" applyBorder="1"/>
    <xf numFmtId="0" fontId="3" fillId="4" borderId="0" xfId="0" applyFont="1" applyFill="1" applyBorder="1"/>
    <xf numFmtId="0" fontId="13" fillId="3" borderId="11" xfId="0" applyFont="1" applyFill="1" applyBorder="1"/>
    <xf numFmtId="0" fontId="0" fillId="3" borderId="11" xfId="0" applyFill="1" applyBorder="1"/>
    <xf numFmtId="0" fontId="4" fillId="4" borderId="4" xfId="0" applyFont="1" applyFill="1" applyBorder="1"/>
    <xf numFmtId="172" fontId="4" fillId="4" borderId="4" xfId="0" applyNumberFormat="1" applyFont="1" applyFill="1" applyBorder="1" applyProtection="1">
      <protection hidden="1"/>
    </xf>
    <xf numFmtId="0" fontId="3" fillId="4" borderId="4" xfId="0" applyFont="1" applyFill="1" applyBorder="1" applyAlignment="1">
      <alignment horizontal="right"/>
    </xf>
    <xf numFmtId="172" fontId="3" fillId="4" borderId="4" xfId="0" applyNumberFormat="1" applyFont="1" applyFill="1" applyBorder="1" applyProtection="1">
      <protection hidden="1"/>
    </xf>
    <xf numFmtId="0" fontId="0" fillId="4" borderId="4" xfId="0" applyFill="1" applyBorder="1"/>
    <xf numFmtId="0" fontId="1" fillId="4" borderId="4" xfId="0" applyFont="1" applyFill="1" applyBorder="1" applyAlignment="1">
      <alignment horizontal="right"/>
    </xf>
    <xf numFmtId="172" fontId="1" fillId="4" borderId="4" xfId="0" applyNumberFormat="1" applyFont="1" applyFill="1" applyBorder="1" applyProtection="1">
      <protection hidden="1"/>
    </xf>
    <xf numFmtId="172" fontId="1" fillId="4" borderId="4" xfId="0" applyNumberFormat="1" applyFont="1" applyFill="1" applyBorder="1"/>
    <xf numFmtId="0" fontId="0" fillId="4" borderId="4" xfId="0" applyFill="1" applyBorder="1" applyAlignment="1">
      <alignment vertical="center"/>
    </xf>
    <xf numFmtId="172" fontId="0" fillId="4" borderId="4" xfId="0" applyNumberFormat="1" applyFill="1" applyBorder="1"/>
    <xf numFmtId="0" fontId="14" fillId="4" borderId="4" xfId="0" applyFont="1" applyFill="1" applyBorder="1"/>
    <xf numFmtId="0" fontId="15" fillId="4" borderId="4" xfId="0" applyFont="1" applyFill="1" applyBorder="1"/>
    <xf numFmtId="0" fontId="0" fillId="4" borderId="4" xfId="0" applyFill="1" applyBorder="1" applyProtection="1">
      <protection hidden="1"/>
    </xf>
    <xf numFmtId="0" fontId="5" fillId="0" borderId="0" xfId="0" applyFont="1" applyFill="1" applyAlignment="1">
      <alignment horizontal="left"/>
    </xf>
    <xf numFmtId="0" fontId="0" fillId="3" borderId="0" xfId="0" applyFill="1" applyProtection="1"/>
    <xf numFmtId="0" fontId="0" fillId="3" borderId="0" xfId="0" applyFill="1" applyAlignment="1" applyProtection="1">
      <alignment vertical="center"/>
    </xf>
    <xf numFmtId="0" fontId="0" fillId="0" borderId="0" xfId="0" applyFill="1" applyProtection="1"/>
    <xf numFmtId="0" fontId="1" fillId="3" borderId="0" xfId="0" applyFont="1" applyFill="1" applyProtection="1"/>
    <xf numFmtId="0" fontId="16" fillId="3" borderId="0" xfId="1" applyFont="1" applyFill="1" applyAlignment="1" applyProtection="1"/>
    <xf numFmtId="0" fontId="8" fillId="3" borderId="0" xfId="1" applyFont="1" applyFill="1" applyAlignment="1" applyProtection="1"/>
    <xf numFmtId="0" fontId="10" fillId="4" borderId="4" xfId="0" applyFont="1" applyFill="1" applyBorder="1"/>
    <xf numFmtId="0" fontId="5" fillId="4" borderId="0" xfId="0" applyFont="1" applyFill="1"/>
    <xf numFmtId="172" fontId="5" fillId="4" borderId="0" xfId="0" applyNumberFormat="1" applyFont="1" applyFill="1" applyAlignment="1">
      <alignment vertical="center"/>
    </xf>
    <xf numFmtId="0" fontId="5" fillId="4" borderId="0" xfId="0" applyFont="1" applyFill="1" applyAlignment="1">
      <alignment vertical="center"/>
    </xf>
    <xf numFmtId="172" fontId="5" fillId="4" borderId="0" xfId="0" applyNumberFormat="1" applyFont="1" applyFill="1"/>
    <xf numFmtId="0" fontId="12" fillId="3" borderId="0" xfId="0" applyFont="1" applyFill="1"/>
    <xf numFmtId="0" fontId="10" fillId="4" borderId="4" xfId="0" applyFont="1" applyFill="1" applyBorder="1" applyProtection="1">
      <protection locked="0"/>
    </xf>
    <xf numFmtId="0" fontId="9" fillId="4" borderId="4" xfId="0" applyFont="1" applyFill="1" applyBorder="1" applyAlignment="1">
      <alignment vertical="center"/>
    </xf>
    <xf numFmtId="0" fontId="10" fillId="3" borderId="4" xfId="0" applyFont="1" applyFill="1" applyBorder="1"/>
    <xf numFmtId="0" fontId="2" fillId="4" borderId="4" xfId="0" applyFont="1" applyFill="1" applyBorder="1" applyAlignment="1">
      <alignment horizontal="left" vertical="center"/>
    </xf>
    <xf numFmtId="0" fontId="2" fillId="4" borderId="12" xfId="0" applyFont="1" applyFill="1" applyBorder="1" applyAlignment="1">
      <alignment horizontal="right" vertical="center"/>
    </xf>
    <xf numFmtId="0" fontId="10" fillId="3" borderId="0" xfId="0" applyFont="1" applyFill="1" applyBorder="1"/>
    <xf numFmtId="0" fontId="2" fillId="4" borderId="13" xfId="0" applyFont="1" applyFill="1" applyBorder="1" applyAlignment="1">
      <alignment horizontal="right"/>
    </xf>
    <xf numFmtId="172" fontId="2" fillId="4" borderId="4" xfId="0" applyNumberFormat="1" applyFont="1" applyFill="1" applyBorder="1" applyProtection="1">
      <protection hidden="1"/>
    </xf>
    <xf numFmtId="0" fontId="10" fillId="3" borderId="0" xfId="0" applyFont="1" applyFill="1"/>
    <xf numFmtId="0" fontId="19" fillId="4" borderId="4" xfId="0" applyFont="1" applyFill="1" applyBorder="1"/>
    <xf numFmtId="0" fontId="2" fillId="4" borderId="4" xfId="0" applyFont="1" applyFill="1" applyBorder="1" applyAlignment="1">
      <alignment horizontal="right"/>
    </xf>
    <xf numFmtId="0" fontId="20" fillId="4" borderId="4" xfId="0" applyFont="1" applyFill="1" applyBorder="1"/>
    <xf numFmtId="0" fontId="21" fillId="4" borderId="4" xfId="0" applyFont="1" applyFill="1" applyBorder="1"/>
    <xf numFmtId="0" fontId="2" fillId="4" borderId="12" xfId="0" applyFont="1" applyFill="1" applyBorder="1" applyAlignment="1">
      <alignment horizontal="right"/>
    </xf>
    <xf numFmtId="0" fontId="17" fillId="4" borderId="4" xfId="0" applyFont="1" applyFill="1" applyBorder="1"/>
    <xf numFmtId="0" fontId="9" fillId="4" borderId="4" xfId="0" applyFont="1" applyFill="1" applyBorder="1"/>
    <xf numFmtId="0" fontId="22" fillId="4" borderId="4" xfId="0" applyFont="1" applyFill="1" applyBorder="1"/>
    <xf numFmtId="0" fontId="23" fillId="4" borderId="4" xfId="0" applyFont="1" applyFill="1" applyBorder="1"/>
    <xf numFmtId="172" fontId="2" fillId="3" borderId="0" xfId="0" applyNumberFormat="1" applyFont="1" applyFill="1"/>
    <xf numFmtId="0" fontId="2" fillId="2" borderId="0" xfId="0" applyFont="1" applyFill="1"/>
    <xf numFmtId="172" fontId="2" fillId="2" borderId="0" xfId="0" applyNumberFormat="1" applyFont="1" applyFill="1"/>
    <xf numFmtId="0" fontId="24" fillId="3" borderId="0" xfId="0" applyFont="1" applyFill="1"/>
    <xf numFmtId="0" fontId="10" fillId="3" borderId="14" xfId="0" applyFont="1" applyFill="1" applyBorder="1"/>
    <xf numFmtId="0" fontId="10" fillId="2" borderId="0" xfId="0" applyFont="1" applyFill="1"/>
    <xf numFmtId="0" fontId="10" fillId="0" borderId="15" xfId="0" applyFont="1" applyFill="1" applyBorder="1" applyAlignment="1">
      <alignment vertical="center"/>
    </xf>
    <xf numFmtId="0" fontId="10" fillId="0" borderId="15" xfId="0" applyFont="1" applyFill="1" applyBorder="1"/>
    <xf numFmtId="0" fontId="24" fillId="0" borderId="0" xfId="0" applyFont="1" applyFill="1" applyBorder="1" applyAlignment="1">
      <alignment horizontal="left"/>
    </xf>
    <xf numFmtId="172" fontId="24" fillId="0" borderId="0" xfId="0" applyNumberFormat="1" applyFont="1" applyFill="1" applyBorder="1" applyAlignment="1">
      <alignment horizontal="right"/>
    </xf>
    <xf numFmtId="0" fontId="18" fillId="3" borderId="14" xfId="0" applyFont="1" applyFill="1" applyBorder="1" applyAlignment="1">
      <alignment horizontal="left"/>
    </xf>
    <xf numFmtId="0" fontId="25" fillId="0" borderId="0" xfId="0" applyFont="1" applyFill="1" applyBorder="1" applyAlignment="1">
      <alignment horizontal="left"/>
    </xf>
    <xf numFmtId="0" fontId="10" fillId="0" borderId="0" xfId="0" applyFont="1" applyFill="1"/>
    <xf numFmtId="0" fontId="26" fillId="3" borderId="0" xfId="0" applyFont="1" applyFill="1" applyAlignment="1">
      <alignment horizontal="left"/>
    </xf>
    <xf numFmtId="172" fontId="10" fillId="3" borderId="0" xfId="0" applyNumberFormat="1" applyFont="1" applyFill="1" applyAlignment="1">
      <alignment horizontal="right"/>
    </xf>
    <xf numFmtId="0" fontId="10" fillId="4" borderId="0" xfId="0" applyFont="1" applyFill="1" applyBorder="1"/>
    <xf numFmtId="0" fontId="10" fillId="4" borderId="0" xfId="0" applyFont="1" applyFill="1" applyBorder="1" applyAlignment="1">
      <alignment vertical="center"/>
    </xf>
    <xf numFmtId="0" fontId="10" fillId="3" borderId="0" xfId="0" applyFont="1" applyFill="1" applyAlignment="1">
      <alignment vertical="center"/>
    </xf>
    <xf numFmtId="0" fontId="5" fillId="3" borderId="11" xfId="0" applyFont="1" applyFill="1" applyBorder="1"/>
    <xf numFmtId="0" fontId="5" fillId="3" borderId="0" xfId="0" applyFont="1" applyFill="1" applyBorder="1"/>
    <xf numFmtId="0" fontId="25" fillId="3" borderId="0" xfId="0" applyFont="1" applyFill="1"/>
    <xf numFmtId="0" fontId="24" fillId="3" borderId="0" xfId="0" applyFont="1" applyFill="1" applyBorder="1" applyAlignment="1">
      <alignment horizontal="left"/>
    </xf>
    <xf numFmtId="0" fontId="25" fillId="3" borderId="0" xfId="0" applyFont="1" applyFill="1" applyBorder="1"/>
    <xf numFmtId="0" fontId="29" fillId="3" borderId="14" xfId="0" applyFont="1" applyFill="1" applyBorder="1" applyAlignment="1">
      <alignment horizontal="left"/>
    </xf>
    <xf numFmtId="0" fontId="25" fillId="3" borderId="14" xfId="0" applyFont="1" applyFill="1" applyBorder="1"/>
    <xf numFmtId="0" fontId="5" fillId="4" borderId="2" xfId="0" applyFont="1" applyFill="1" applyBorder="1"/>
    <xf numFmtId="0" fontId="27" fillId="4" borderId="3" xfId="0" applyFont="1" applyFill="1" applyBorder="1"/>
    <xf numFmtId="0" fontId="27" fillId="4" borderId="3" xfId="0" applyFont="1" applyFill="1" applyBorder="1" applyAlignment="1">
      <alignment horizontal="right"/>
    </xf>
    <xf numFmtId="0" fontId="5" fillId="4" borderId="3" xfId="0" applyFont="1" applyFill="1" applyBorder="1"/>
    <xf numFmtId="0" fontId="5" fillId="4" borderId="5" xfId="0" applyFont="1" applyFill="1" applyBorder="1"/>
    <xf numFmtId="0" fontId="25" fillId="4" borderId="0" xfId="0" applyFont="1" applyFill="1" applyBorder="1"/>
    <xf numFmtId="0" fontId="27" fillId="4" borderId="6" xfId="0" applyFont="1" applyFill="1" applyBorder="1"/>
    <xf numFmtId="0" fontId="5" fillId="4" borderId="7" xfId="0" applyFont="1" applyFill="1" applyBorder="1"/>
    <xf numFmtId="0" fontId="5" fillId="4" borderId="6" xfId="0" applyFont="1" applyFill="1" applyBorder="1" applyAlignment="1">
      <alignment vertical="center"/>
    </xf>
    <xf numFmtId="0" fontId="5" fillId="4" borderId="7" xfId="0" applyFont="1" applyFill="1" applyBorder="1" applyAlignment="1">
      <alignment vertical="center"/>
    </xf>
    <xf numFmtId="0" fontId="25" fillId="4" borderId="0" xfId="0" applyFont="1" applyFill="1" applyBorder="1" applyAlignment="1">
      <alignment vertical="center"/>
    </xf>
    <xf numFmtId="0" fontId="5" fillId="4" borderId="6" xfId="0" applyFont="1" applyFill="1" applyBorder="1"/>
    <xf numFmtId="0" fontId="24" fillId="3" borderId="4" xfId="0" applyFont="1" applyFill="1" applyBorder="1"/>
    <xf numFmtId="0" fontId="25" fillId="3" borderId="4" xfId="0" applyFont="1" applyFill="1" applyBorder="1"/>
    <xf numFmtId="0" fontId="31" fillId="3" borderId="4" xfId="0" applyFont="1" applyFill="1" applyBorder="1"/>
    <xf numFmtId="0" fontId="5" fillId="4" borderId="4" xfId="0" applyFont="1" applyFill="1" applyBorder="1"/>
    <xf numFmtId="172" fontId="5" fillId="4" borderId="4" xfId="0" applyNumberFormat="1" applyFont="1" applyFill="1" applyBorder="1"/>
    <xf numFmtId="0" fontId="31" fillId="4" borderId="7" xfId="0" applyFont="1" applyFill="1" applyBorder="1"/>
    <xf numFmtId="0" fontId="31" fillId="4" borderId="6" xfId="0" applyFont="1" applyFill="1" applyBorder="1"/>
    <xf numFmtId="0" fontId="31" fillId="3" borderId="0" xfId="0" applyFont="1" applyFill="1" applyBorder="1"/>
    <xf numFmtId="0" fontId="31" fillId="4" borderId="8" xfId="0" applyFont="1" applyFill="1" applyBorder="1"/>
    <xf numFmtId="0" fontId="31" fillId="4" borderId="9" xfId="0" applyFont="1" applyFill="1" applyBorder="1"/>
    <xf numFmtId="0" fontId="31" fillId="4" borderId="10" xfId="0" applyFont="1" applyFill="1" applyBorder="1"/>
    <xf numFmtId="0" fontId="32" fillId="3" borderId="0" xfId="1" applyFont="1" applyFill="1" applyAlignment="1" applyProtection="1"/>
    <xf numFmtId="0" fontId="5" fillId="3" borderId="0" xfId="0" applyFont="1" applyFill="1" applyProtection="1"/>
    <xf numFmtId="0" fontId="5" fillId="4" borderId="0" xfId="0" applyFont="1" applyFill="1" applyBorder="1"/>
    <xf numFmtId="0" fontId="27" fillId="4" borderId="0" xfId="0" applyFont="1" applyFill="1" applyBorder="1"/>
    <xf numFmtId="0" fontId="27" fillId="4" borderId="0" xfId="0" applyFont="1" applyFill="1" applyBorder="1" applyAlignment="1">
      <alignment horizontal="right"/>
    </xf>
    <xf numFmtId="0" fontId="28" fillId="4" borderId="4" xfId="0" applyFont="1" applyFill="1" applyBorder="1" applyAlignment="1">
      <alignment vertical="center"/>
    </xf>
    <xf numFmtId="0" fontId="24" fillId="4" borderId="4" xfId="0" applyFont="1" applyFill="1" applyBorder="1" applyAlignment="1">
      <alignment horizontal="left" vertical="center"/>
    </xf>
    <xf numFmtId="0" fontId="24" fillId="4" borderId="12" xfId="0" applyFont="1" applyFill="1" applyBorder="1" applyAlignment="1">
      <alignment horizontal="right" vertical="center"/>
    </xf>
    <xf numFmtId="0" fontId="24" fillId="4" borderId="4" xfId="0" applyFont="1" applyFill="1" applyBorder="1" applyAlignment="1" applyProtection="1">
      <alignment horizontal="right" vertical="center"/>
      <protection hidden="1"/>
    </xf>
    <xf numFmtId="0" fontId="31" fillId="4" borderId="4" xfId="0" applyFont="1" applyFill="1" applyBorder="1" applyAlignment="1">
      <alignment vertical="center"/>
    </xf>
    <xf numFmtId="0" fontId="5" fillId="4" borderId="0" xfId="0" applyFont="1" applyFill="1" applyBorder="1" applyAlignment="1">
      <alignment vertical="center"/>
    </xf>
    <xf numFmtId="0" fontId="5" fillId="3" borderId="0" xfId="0" applyFont="1" applyFill="1" applyAlignment="1" applyProtection="1">
      <alignment vertical="center"/>
    </xf>
    <xf numFmtId="0" fontId="25" fillId="4" borderId="4" xfId="0" applyFont="1" applyFill="1" applyBorder="1" applyProtection="1">
      <protection locked="0"/>
    </xf>
    <xf numFmtId="0" fontId="25" fillId="4" borderId="4" xfId="0" applyFont="1" applyFill="1" applyBorder="1" applyProtection="1"/>
    <xf numFmtId="172" fontId="25" fillId="3" borderId="1" xfId="0" applyNumberFormat="1" applyFont="1" applyFill="1" applyBorder="1" applyProtection="1">
      <protection locked="0"/>
    </xf>
    <xf numFmtId="172" fontId="25" fillId="4" borderId="4" xfId="0" applyNumberFormat="1" applyFont="1" applyFill="1" applyBorder="1" applyProtection="1">
      <protection hidden="1"/>
    </xf>
    <xf numFmtId="0" fontId="31" fillId="4" borderId="4" xfId="0" applyFont="1" applyFill="1" applyBorder="1"/>
    <xf numFmtId="0" fontId="5" fillId="3" borderId="0" xfId="0" applyFont="1" applyFill="1" applyProtection="1">
      <protection locked="0"/>
    </xf>
    <xf numFmtId="0" fontId="25" fillId="3" borderId="4" xfId="0" applyFont="1" applyFill="1" applyBorder="1" applyProtection="1"/>
    <xf numFmtId="0" fontId="24" fillId="4" borderId="13" xfId="0" applyFont="1" applyFill="1" applyBorder="1" applyAlignment="1">
      <alignment horizontal="right"/>
    </xf>
    <xf numFmtId="172" fontId="24" fillId="4" borderId="4" xfId="0" applyNumberFormat="1" applyFont="1" applyFill="1" applyBorder="1" applyProtection="1">
      <protection hidden="1"/>
    </xf>
    <xf numFmtId="0" fontId="27" fillId="4" borderId="4" xfId="0" applyFont="1" applyFill="1" applyBorder="1" applyAlignment="1">
      <alignment horizontal="right"/>
    </xf>
    <xf numFmtId="172" fontId="27" fillId="4" borderId="4" xfId="0" applyNumberFormat="1" applyFont="1" applyFill="1" applyBorder="1" applyProtection="1">
      <protection hidden="1"/>
    </xf>
    <xf numFmtId="172" fontId="27" fillId="4" borderId="4" xfId="0" applyNumberFormat="1" applyFont="1" applyFill="1" applyBorder="1"/>
    <xf numFmtId="172" fontId="27" fillId="4" borderId="0" xfId="0" applyNumberFormat="1" applyFont="1" applyFill="1" applyBorder="1"/>
    <xf numFmtId="0" fontId="5" fillId="4" borderId="8" xfId="0" applyFont="1" applyFill="1" applyBorder="1"/>
    <xf numFmtId="0" fontId="5" fillId="4" borderId="9" xfId="0" applyFont="1" applyFill="1" applyBorder="1"/>
    <xf numFmtId="0" fontId="27" fillId="4" borderId="9" xfId="0" applyFont="1" applyFill="1" applyBorder="1" applyAlignment="1">
      <alignment horizontal="right"/>
    </xf>
    <xf numFmtId="172" fontId="27" fillId="4" borderId="9" xfId="0" applyNumberFormat="1" applyFont="1" applyFill="1" applyBorder="1"/>
    <xf numFmtId="0" fontId="5" fillId="4" borderId="10" xfId="0" applyFont="1" applyFill="1" applyBorder="1"/>
    <xf numFmtId="0" fontId="27" fillId="3" borderId="0" xfId="0" applyFont="1" applyFill="1" applyAlignment="1">
      <alignment horizontal="right"/>
    </xf>
    <xf numFmtId="0" fontId="30" fillId="3" borderId="11" xfId="0" applyFont="1" applyFill="1" applyBorder="1"/>
    <xf numFmtId="0" fontId="33" fillId="0" borderId="0" xfId="0" applyFont="1" applyFill="1"/>
    <xf numFmtId="0" fontId="6" fillId="4" borderId="4" xfId="0" applyFont="1" applyFill="1" applyBorder="1"/>
    <xf numFmtId="0" fontId="35" fillId="3" borderId="11" xfId="0" applyFont="1" applyFill="1" applyBorder="1"/>
    <xf numFmtId="0" fontId="30" fillId="3" borderId="13" xfId="0" applyFont="1" applyFill="1" applyBorder="1" applyAlignment="1">
      <alignment vertical="center" wrapText="1"/>
    </xf>
    <xf numFmtId="0" fontId="30" fillId="3" borderId="4" xfId="0" applyFont="1" applyFill="1" applyBorder="1" applyAlignment="1">
      <alignment vertical="center" wrapText="1"/>
    </xf>
    <xf numFmtId="0" fontId="30" fillId="3" borderId="0" xfId="0" applyFont="1" applyFill="1" applyBorder="1" applyAlignment="1">
      <alignment vertical="center" wrapText="1"/>
    </xf>
    <xf numFmtId="0" fontId="5" fillId="4" borderId="4" xfId="0" applyFont="1" applyFill="1" applyBorder="1" applyAlignment="1">
      <alignment horizontal="right"/>
    </xf>
    <xf numFmtId="0" fontId="27" fillId="4" borderId="4" xfId="0" applyFont="1" applyFill="1" applyBorder="1" applyAlignment="1">
      <alignment horizontal="center"/>
    </xf>
    <xf numFmtId="0" fontId="5" fillId="3" borderId="16" xfId="0" applyFont="1" applyFill="1" applyBorder="1"/>
    <xf numFmtId="0" fontId="5" fillId="4" borderId="17" xfId="0" applyFont="1" applyFill="1" applyBorder="1"/>
    <xf numFmtId="0" fontId="5" fillId="3" borderId="0" xfId="0" applyFont="1" applyFill="1" applyAlignment="1">
      <alignment horizontal="right"/>
    </xf>
    <xf numFmtId="0" fontId="5" fillId="3" borderId="11" xfId="0" applyFont="1" applyFill="1" applyBorder="1" applyAlignment="1">
      <alignment horizontal="right"/>
    </xf>
    <xf numFmtId="0" fontId="30" fillId="3" borderId="13" xfId="0" applyFont="1" applyFill="1" applyBorder="1" applyAlignment="1">
      <alignment horizontal="right" vertical="center" wrapText="1"/>
    </xf>
    <xf numFmtId="0" fontId="25" fillId="3" borderId="4" xfId="0" applyFont="1" applyFill="1" applyBorder="1" applyAlignment="1">
      <alignment horizontal="right"/>
    </xf>
    <xf numFmtId="0" fontId="30" fillId="3" borderId="0" xfId="0" applyFont="1" applyFill="1" applyBorder="1" applyAlignment="1">
      <alignment horizontal="right" vertical="center" wrapText="1"/>
    </xf>
    <xf numFmtId="0" fontId="31" fillId="3" borderId="4" xfId="0" applyFont="1" applyFill="1" applyBorder="1" applyAlignment="1">
      <alignment horizontal="right"/>
    </xf>
    <xf numFmtId="0" fontId="31" fillId="3" borderId="0" xfId="0" applyFont="1" applyFill="1" applyBorder="1" applyAlignment="1">
      <alignment horizontal="right"/>
    </xf>
    <xf numFmtId="0" fontId="5" fillId="4" borderId="4" xfId="0" quotePrefix="1" applyFont="1" applyFill="1" applyBorder="1"/>
    <xf numFmtId="0" fontId="5" fillId="4" borderId="0" xfId="0" applyFont="1" applyFill="1" applyBorder="1" applyAlignment="1">
      <alignment horizontal="right"/>
    </xf>
    <xf numFmtId="172" fontId="5" fillId="4" borderId="0" xfId="0" applyNumberFormat="1" applyFont="1" applyFill="1" applyBorder="1"/>
    <xf numFmtId="172" fontId="25" fillId="3" borderId="0" xfId="0" applyNumberFormat="1" applyFont="1" applyFill="1"/>
    <xf numFmtId="0" fontId="25" fillId="3" borderId="0" xfId="0" applyFont="1" applyFill="1" applyBorder="1" applyAlignment="1">
      <alignment vertical="center"/>
    </xf>
    <xf numFmtId="172" fontId="25" fillId="3" borderId="0" xfId="0" applyNumberFormat="1" applyFont="1" applyFill="1" applyAlignment="1">
      <alignment vertical="center"/>
    </xf>
    <xf numFmtId="0" fontId="27" fillId="3" borderId="0" xfId="0" applyFont="1" applyFill="1" applyBorder="1" applyAlignment="1">
      <alignment horizontal="right" vertical="top" wrapText="1"/>
    </xf>
    <xf numFmtId="0" fontId="30" fillId="3" borderId="0" xfId="0" applyFont="1" applyFill="1" applyBorder="1" applyAlignment="1">
      <alignment vertical="top" wrapText="1"/>
    </xf>
    <xf numFmtId="0" fontId="30" fillId="3" borderId="4" xfId="0" applyFont="1" applyFill="1" applyBorder="1" applyAlignment="1">
      <alignment vertical="top" wrapText="1"/>
    </xf>
    <xf numFmtId="0" fontId="5" fillId="3" borderId="0" xfId="0" applyFont="1" applyFill="1" applyAlignment="1">
      <alignment vertical="top"/>
    </xf>
    <xf numFmtId="0" fontId="5" fillId="4" borderId="0" xfId="0" applyFont="1" applyFill="1" applyAlignment="1">
      <alignment vertical="top"/>
    </xf>
    <xf numFmtId="172" fontId="5" fillId="4" borderId="0" xfId="0" applyNumberFormat="1" applyFont="1" applyFill="1" applyAlignment="1">
      <alignment vertical="top"/>
    </xf>
    <xf numFmtId="0" fontId="24" fillId="5" borderId="4" xfId="0" applyFont="1" applyFill="1" applyBorder="1"/>
    <xf numFmtId="0" fontId="27" fillId="6" borderId="4" xfId="0" applyFont="1" applyFill="1" applyBorder="1" applyAlignment="1">
      <alignment horizontal="right"/>
    </xf>
    <xf numFmtId="172" fontId="27" fillId="6" borderId="4" xfId="0" applyNumberFormat="1" applyFont="1" applyFill="1" applyBorder="1" applyAlignment="1">
      <alignment horizontal="right"/>
    </xf>
    <xf numFmtId="0" fontId="25" fillId="4" borderId="4" xfId="0" applyFont="1" applyFill="1" applyBorder="1"/>
    <xf numFmtId="0" fontId="39" fillId="3" borderId="11" xfId="0" applyFont="1" applyFill="1" applyBorder="1"/>
    <xf numFmtId="0" fontId="24" fillId="5" borderId="0" xfId="0" applyFont="1" applyFill="1" applyBorder="1" applyAlignment="1">
      <alignment vertical="center" wrapText="1"/>
    </xf>
    <xf numFmtId="0" fontId="24" fillId="5" borderId="0" xfId="0" applyFont="1" applyFill="1" applyBorder="1" applyAlignment="1">
      <alignment horizontal="right" vertical="center" wrapText="1"/>
    </xf>
    <xf numFmtId="0" fontId="5" fillId="4" borderId="12" xfId="0" applyFont="1" applyFill="1" applyBorder="1"/>
    <xf numFmtId="0" fontId="5" fillId="4" borderId="12" xfId="0" applyFont="1" applyFill="1" applyBorder="1" applyAlignment="1">
      <alignment horizontal="right"/>
    </xf>
    <xf numFmtId="172" fontId="5" fillId="4" borderId="12" xfId="0" applyNumberFormat="1" applyFont="1" applyFill="1" applyBorder="1"/>
    <xf numFmtId="0" fontId="5" fillId="4" borderId="13" xfId="0" applyFont="1" applyFill="1" applyBorder="1"/>
    <xf numFmtId="0" fontId="5" fillId="4" borderId="13" xfId="0" applyFont="1" applyFill="1" applyBorder="1" applyAlignment="1">
      <alignment horizontal="right"/>
    </xf>
    <xf numFmtId="172" fontId="5" fillId="4" borderId="13" xfId="0" applyNumberFormat="1" applyFont="1" applyFill="1" applyBorder="1"/>
    <xf numFmtId="0" fontId="40" fillId="4" borderId="0" xfId="0" applyFont="1" applyFill="1" applyBorder="1"/>
    <xf numFmtId="0" fontId="41" fillId="0" borderId="0" xfId="0" applyFont="1" applyFill="1" applyBorder="1" applyAlignment="1">
      <alignment horizontal="left"/>
    </xf>
    <xf numFmtId="0" fontId="42" fillId="3" borderId="0" xfId="0" applyFont="1" applyFill="1"/>
    <xf numFmtId="172" fontId="41" fillId="0" borderId="0" xfId="0" applyNumberFormat="1" applyFont="1" applyFill="1" applyBorder="1" applyAlignment="1">
      <alignment horizontal="right"/>
    </xf>
    <xf numFmtId="0" fontId="42" fillId="4" borderId="0" xfId="0" applyFont="1" applyFill="1" applyBorder="1"/>
    <xf numFmtId="0" fontId="39" fillId="0" borderId="11" xfId="0" applyFont="1" applyFill="1" applyBorder="1"/>
    <xf numFmtId="0" fontId="5" fillId="4" borderId="0" xfId="0" applyFont="1" applyFill="1" applyBorder="1" applyAlignment="1">
      <alignment vertical="top"/>
    </xf>
    <xf numFmtId="0" fontId="27" fillId="3" borderId="0" xfId="0" applyFont="1" applyFill="1" applyBorder="1" applyAlignment="1">
      <alignment vertical="top"/>
    </xf>
    <xf numFmtId="172" fontId="25" fillId="3" borderId="0" xfId="0" applyNumberFormat="1" applyFont="1" applyFill="1" applyBorder="1" applyAlignment="1">
      <alignment horizontal="right"/>
    </xf>
    <xf numFmtId="0" fontId="34" fillId="3" borderId="0" xfId="0" applyFont="1" applyFill="1" applyBorder="1"/>
    <xf numFmtId="172" fontId="34" fillId="3" borderId="0" xfId="0" applyNumberFormat="1" applyFont="1" applyFill="1" applyBorder="1"/>
    <xf numFmtId="0" fontId="31" fillId="4" borderId="0" xfId="0" applyFont="1" applyFill="1" applyBorder="1"/>
    <xf numFmtId="0" fontId="6" fillId="3" borderId="0" xfId="0" applyFont="1" applyFill="1" applyBorder="1" applyAlignment="1">
      <alignment horizontal="right"/>
    </xf>
    <xf numFmtId="0" fontId="6" fillId="3" borderId="0" xfId="0" applyFont="1" applyFill="1" applyBorder="1"/>
    <xf numFmtId="0" fontId="5" fillId="3" borderId="0" xfId="0" applyFont="1" applyFill="1" applyBorder="1" applyAlignment="1">
      <alignment horizontal="right"/>
    </xf>
    <xf numFmtId="0" fontId="31" fillId="4" borderId="0" xfId="0" applyFont="1" applyFill="1" applyBorder="1" applyAlignment="1">
      <alignment horizontal="right"/>
    </xf>
    <xf numFmtId="0" fontId="30" fillId="5" borderId="13" xfId="0" applyFont="1" applyFill="1" applyBorder="1" applyAlignment="1">
      <alignment vertical="center" wrapText="1"/>
    </xf>
    <xf numFmtId="0" fontId="30" fillId="7" borderId="4" xfId="0" applyFont="1" applyFill="1" applyBorder="1" applyAlignment="1">
      <alignment vertical="center" wrapText="1"/>
    </xf>
    <xf numFmtId="0" fontId="30" fillId="7" borderId="12" xfId="0" applyFont="1" applyFill="1" applyBorder="1" applyAlignment="1">
      <alignment vertical="center" wrapText="1"/>
    </xf>
    <xf numFmtId="0" fontId="30" fillId="7" borderId="18" xfId="0" applyFont="1" applyFill="1" applyBorder="1" applyAlignment="1">
      <alignment vertical="center" wrapText="1"/>
    </xf>
    <xf numFmtId="0" fontId="25" fillId="7" borderId="4" xfId="0" applyFont="1" applyFill="1" applyBorder="1" applyAlignment="1">
      <alignment horizontal="left" vertical="center"/>
    </xf>
    <xf numFmtId="172" fontId="25" fillId="7" borderId="4" xfId="0" applyNumberFormat="1" applyFont="1" applyFill="1" applyBorder="1" applyAlignment="1">
      <alignment horizontal="right" vertical="center"/>
    </xf>
    <xf numFmtId="0" fontId="25" fillId="7" borderId="12" xfId="0" applyFont="1" applyFill="1" applyBorder="1" applyAlignment="1">
      <alignment horizontal="left" vertical="center"/>
    </xf>
    <xf numFmtId="172" fontId="25" fillId="7" borderId="12" xfId="0" applyNumberFormat="1" applyFont="1" applyFill="1" applyBorder="1" applyAlignment="1">
      <alignment horizontal="right" vertical="center"/>
    </xf>
    <xf numFmtId="0" fontId="24" fillId="7" borderId="18" xfId="0" applyFont="1" applyFill="1" applyBorder="1" applyAlignment="1">
      <alignment horizontal="left" vertical="center"/>
    </xf>
    <xf numFmtId="172" fontId="24" fillId="7" borderId="18" xfId="0" applyNumberFormat="1" applyFont="1" applyFill="1" applyBorder="1" applyAlignment="1">
      <alignment horizontal="right" vertical="center"/>
    </xf>
    <xf numFmtId="0" fontId="18" fillId="4" borderId="0" xfId="0" applyFont="1" applyFill="1" applyBorder="1"/>
    <xf numFmtId="0" fontId="29" fillId="4" borderId="13" xfId="0" applyFont="1" applyFill="1" applyBorder="1" applyAlignment="1">
      <alignment vertical="center"/>
    </xf>
    <xf numFmtId="0" fontId="18" fillId="4" borderId="4" xfId="0" applyFont="1" applyFill="1" applyBorder="1"/>
    <xf numFmtId="0" fontId="29" fillId="3" borderId="4" xfId="0" applyFont="1" applyFill="1" applyBorder="1"/>
    <xf numFmtId="172" fontId="28" fillId="0" borderId="0" xfId="0" applyNumberFormat="1" applyFont="1" applyFill="1" applyBorder="1" applyAlignment="1">
      <alignment horizontal="center"/>
    </xf>
    <xf numFmtId="0" fontId="0" fillId="0" borderId="0" xfId="0" applyAlignment="1"/>
    <xf numFmtId="0" fontId="10" fillId="0" borderId="0" xfId="0" applyFont="1" applyAlignment="1"/>
    <xf numFmtId="0" fontId="18" fillId="3" borderId="0" xfId="0" applyFont="1" applyFill="1" applyAlignment="1">
      <alignment horizontal="left"/>
    </xf>
    <xf numFmtId="172" fontId="25" fillId="0" borderId="0" xfId="0" applyNumberFormat="1" applyFont="1" applyFill="1" applyBorder="1" applyAlignment="1">
      <alignment horizontal="right"/>
    </xf>
    <xf numFmtId="0" fontId="0" fillId="3" borderId="0" xfId="0" applyFill="1" applyAlignment="1"/>
    <xf numFmtId="172" fontId="29" fillId="0" borderId="0" xfId="0" applyNumberFormat="1" applyFont="1" applyFill="1" applyBorder="1" applyAlignment="1">
      <alignment horizontal="right"/>
    </xf>
    <xf numFmtId="0" fontId="38" fillId="4" borderId="4" xfId="1" applyFill="1" applyBorder="1" applyAlignment="1" applyProtection="1"/>
    <xf numFmtId="0" fontId="38" fillId="4" borderId="4" xfId="1" applyFill="1" applyBorder="1" applyAlignment="1" applyProtection="1">
      <alignment horizontal="right"/>
    </xf>
    <xf numFmtId="0" fontId="10" fillId="4" borderId="4" xfId="0" applyFont="1" applyFill="1" applyBorder="1" applyProtection="1"/>
    <xf numFmtId="0" fontId="2" fillId="4" borderId="4" xfId="0" applyFont="1" applyFill="1" applyBorder="1" applyProtection="1"/>
    <xf numFmtId="0" fontId="0" fillId="4" borderId="2" xfId="0" applyFill="1" applyBorder="1" applyProtection="1"/>
    <xf numFmtId="0" fontId="1" fillId="4" borderId="3" xfId="0" applyFont="1" applyFill="1" applyBorder="1" applyProtection="1"/>
    <xf numFmtId="0" fontId="1" fillId="4" borderId="3" xfId="0" applyFont="1" applyFill="1" applyBorder="1" applyAlignment="1" applyProtection="1">
      <alignment horizontal="right"/>
    </xf>
    <xf numFmtId="0" fontId="0" fillId="4" borderId="3" xfId="0" applyFill="1" applyBorder="1" applyProtection="1"/>
    <xf numFmtId="0" fontId="0" fillId="4" borderId="5" xfId="0" applyFill="1" applyBorder="1" applyProtection="1"/>
    <xf numFmtId="0" fontId="1" fillId="4" borderId="6" xfId="0" applyFont="1" applyFill="1" applyBorder="1" applyProtection="1"/>
    <xf numFmtId="172" fontId="9" fillId="4" borderId="4" xfId="0" applyNumberFormat="1" applyFont="1" applyFill="1" applyBorder="1" applyAlignment="1" applyProtection="1">
      <alignment horizontal="left"/>
    </xf>
    <xf numFmtId="0" fontId="1" fillId="4" borderId="0" xfId="0" applyFont="1" applyFill="1" applyBorder="1" applyProtection="1"/>
    <xf numFmtId="0" fontId="1" fillId="4" borderId="0" xfId="0" applyFont="1" applyFill="1" applyBorder="1" applyAlignment="1" applyProtection="1">
      <alignment horizontal="right"/>
    </xf>
    <xf numFmtId="0" fontId="0" fillId="4" borderId="7" xfId="0" applyFill="1" applyBorder="1" applyProtection="1"/>
    <xf numFmtId="0" fontId="0" fillId="4" borderId="6" xfId="0" applyFill="1" applyBorder="1" applyAlignment="1" applyProtection="1">
      <alignment vertical="center"/>
    </xf>
    <xf numFmtId="172" fontId="0" fillId="4" borderId="4" xfId="0" applyNumberFormat="1" applyFill="1" applyBorder="1" applyProtection="1"/>
    <xf numFmtId="0" fontId="1" fillId="4" borderId="4" xfId="0" applyFont="1" applyFill="1" applyBorder="1" applyAlignment="1" applyProtection="1">
      <alignment horizontal="left" vertical="center"/>
    </xf>
    <xf numFmtId="0" fontId="1" fillId="4" borderId="4" xfId="0" applyFont="1" applyFill="1" applyBorder="1" applyAlignment="1" applyProtection="1">
      <alignment horizontal="right" vertical="center"/>
    </xf>
    <xf numFmtId="0" fontId="0" fillId="4" borderId="4" xfId="0" applyFill="1" applyBorder="1" applyAlignment="1" applyProtection="1">
      <alignment vertical="center"/>
    </xf>
    <xf numFmtId="0" fontId="0" fillId="4" borderId="7" xfId="0" applyFill="1" applyBorder="1" applyAlignment="1" applyProtection="1">
      <alignment vertical="center"/>
    </xf>
    <xf numFmtId="0" fontId="0" fillId="4" borderId="6" xfId="0" applyFill="1" applyBorder="1" applyProtection="1"/>
    <xf numFmtId="172" fontId="2" fillId="4" borderId="4" xfId="0" applyNumberFormat="1" applyFont="1" applyFill="1" applyBorder="1" applyProtection="1"/>
    <xf numFmtId="172" fontId="9" fillId="4" borderId="4" xfId="0" applyNumberFormat="1" applyFont="1" applyFill="1" applyBorder="1" applyAlignment="1" applyProtection="1">
      <alignment horizontal="center"/>
    </xf>
    <xf numFmtId="0" fontId="0" fillId="4" borderId="4" xfId="0" applyFill="1" applyBorder="1" applyProtection="1"/>
    <xf numFmtId="0" fontId="43" fillId="0" borderId="4" xfId="0" applyFont="1" applyBorder="1" applyAlignment="1" applyProtection="1">
      <alignment horizontal="left"/>
    </xf>
    <xf numFmtId="172" fontId="0" fillId="4" borderId="4" xfId="0" applyNumberFormat="1" applyFill="1" applyBorder="1" applyAlignment="1" applyProtection="1">
      <alignment horizontal="center"/>
    </xf>
    <xf numFmtId="172" fontId="10" fillId="4" borderId="4" xfId="0" applyNumberFormat="1" applyFont="1" applyFill="1" applyBorder="1" applyProtection="1"/>
    <xf numFmtId="0" fontId="44" fillId="0" borderId="4" xfId="0" applyFont="1" applyBorder="1" applyAlignment="1" applyProtection="1">
      <alignment horizontal="left"/>
    </xf>
    <xf numFmtId="0" fontId="4" fillId="4" borderId="7" xfId="0" applyFont="1" applyFill="1" applyBorder="1" applyProtection="1"/>
    <xf numFmtId="0" fontId="4" fillId="4" borderId="6" xfId="0" applyFont="1" applyFill="1" applyBorder="1" applyProtection="1"/>
    <xf numFmtId="0" fontId="4" fillId="3" borderId="4" xfId="0" applyFont="1" applyFill="1" applyBorder="1" applyProtection="1"/>
    <xf numFmtId="0" fontId="11" fillId="3" borderId="4" xfId="0" applyFont="1" applyFill="1" applyBorder="1" applyProtection="1"/>
    <xf numFmtId="0" fontId="4" fillId="3" borderId="0" xfId="0" applyFont="1" applyFill="1" applyBorder="1" applyProtection="1"/>
    <xf numFmtId="0" fontId="4" fillId="4" borderId="8" xfId="0" applyFont="1" applyFill="1" applyBorder="1" applyProtection="1"/>
    <xf numFmtId="0" fontId="4" fillId="4" borderId="9" xfId="0" applyFont="1" applyFill="1" applyBorder="1" applyProtection="1"/>
    <xf numFmtId="0" fontId="4" fillId="4" borderId="10" xfId="0" applyFont="1" applyFill="1" applyBorder="1" applyProtection="1"/>
    <xf numFmtId="0" fontId="30" fillId="3" borderId="0"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3" borderId="13" xfId="0" applyFont="1" applyFill="1" applyBorder="1" applyAlignment="1">
      <alignment vertical="center" wrapText="1"/>
    </xf>
    <xf numFmtId="0" fontId="29" fillId="3" borderId="4" xfId="0" applyFont="1" applyFill="1" applyBorder="1" applyAlignment="1">
      <alignment vertical="center" wrapText="1"/>
    </xf>
    <xf numFmtId="0" fontId="30" fillId="3" borderId="19"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30" fillId="3" borderId="0" xfId="0" applyFont="1" applyFill="1" applyBorder="1" applyAlignment="1"/>
    <xf numFmtId="0" fontId="0" fillId="0" borderId="0" xfId="0" applyBorder="1" applyAlignment="1"/>
    <xf numFmtId="0" fontId="30" fillId="4" borderId="25"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28" xfId="0" applyFont="1" applyFill="1" applyBorder="1" applyAlignment="1">
      <alignment horizontal="center" vertical="center"/>
    </xf>
    <xf numFmtId="0" fontId="30" fillId="4" borderId="29" xfId="0" applyFont="1" applyFill="1" applyBorder="1" applyAlignment="1">
      <alignment horizontal="center" vertical="center"/>
    </xf>
    <xf numFmtId="0" fontId="30" fillId="4" borderId="30" xfId="0" applyFont="1" applyFill="1" applyBorder="1" applyAlignment="1">
      <alignment horizontal="center" vertical="center"/>
    </xf>
  </cellXfs>
  <cellStyles count="2">
    <cellStyle name="Hyperlink" xfId="1" builtinId="8"/>
    <cellStyle name="Normal" xfId="0" builtinId="0"/>
  </cellStyles>
  <dxfs count="18">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
      <font>
        <b/>
        <i val="0"/>
        <color rgb="FFC00000"/>
      </font>
    </dxf>
    <dxf>
      <font>
        <b/>
        <i val="0"/>
        <color theme="6" tint="-0.499984740745262"/>
      </font>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C009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5353"/>
      <rgbColor rgb="009933FF"/>
      <rgbColor rgb="009999FF"/>
      <rgbColor rgb="00C80000"/>
      <rgbColor rgb="0066FF66"/>
      <rgbColor rgb="00ECE978"/>
      <rgbColor rgb="00FF99F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2A300"/>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12920443768058"/>
          <c:y val="0.11012137119223733"/>
          <c:w val="0.49375100453899035"/>
          <c:h val="0.79530331654932063"/>
        </c:manualLayout>
      </c:layout>
      <c:pieChart>
        <c:varyColors val="1"/>
        <c:ser>
          <c:idx val="0"/>
          <c:order val="0"/>
          <c:spPr>
            <a:solidFill>
              <a:srgbClr val="9999FF"/>
            </a:solidFill>
            <a:ln w="12700">
              <a:solidFill>
                <a:srgbClr val="000000"/>
              </a:solidFill>
              <a:prstDash val="solid"/>
            </a:ln>
          </c:spPr>
          <c:dPt>
            <c:idx val="0"/>
            <c:bubble3D val="0"/>
            <c:spPr>
              <a:solidFill>
                <a:srgbClr val="FF99FF"/>
              </a:solidFill>
              <a:ln w="12700">
                <a:solidFill>
                  <a:srgbClr val="FFFFFF"/>
                </a:solidFill>
                <a:prstDash val="solid"/>
              </a:ln>
            </c:spPr>
            <c:extLst>
              <c:ext xmlns:c16="http://schemas.microsoft.com/office/drawing/2014/chart" uri="{C3380CC4-5D6E-409C-BE32-E72D297353CC}">
                <c16:uniqueId val="{00000000-0642-A14E-964E-8F04864FA5DA}"/>
              </c:ext>
            </c:extLst>
          </c:dPt>
          <c:dPt>
            <c:idx val="1"/>
            <c:bubble3D val="0"/>
            <c:spPr>
              <a:solidFill>
                <a:srgbClr val="FF9966"/>
              </a:solidFill>
              <a:ln w="12700">
                <a:solidFill>
                  <a:srgbClr val="FFFFFF"/>
                </a:solidFill>
                <a:prstDash val="solid"/>
              </a:ln>
            </c:spPr>
            <c:extLst>
              <c:ext xmlns:c16="http://schemas.microsoft.com/office/drawing/2014/chart" uri="{C3380CC4-5D6E-409C-BE32-E72D297353CC}">
                <c16:uniqueId val="{00000001-0642-A14E-964E-8F04864FA5DA}"/>
              </c:ext>
            </c:extLst>
          </c:dPt>
          <c:dPt>
            <c:idx val="2"/>
            <c:bubble3D val="0"/>
            <c:spPr>
              <a:solidFill>
                <a:srgbClr val="AD86C6"/>
              </a:solidFill>
              <a:ln w="12700">
                <a:solidFill>
                  <a:srgbClr val="FFFFFF"/>
                </a:solidFill>
                <a:prstDash val="solid"/>
              </a:ln>
            </c:spPr>
            <c:extLst>
              <c:ext xmlns:c16="http://schemas.microsoft.com/office/drawing/2014/chart" uri="{C3380CC4-5D6E-409C-BE32-E72D297353CC}">
                <c16:uniqueId val="{00000002-0642-A14E-964E-8F04864FA5DA}"/>
              </c:ext>
            </c:extLst>
          </c:dPt>
          <c:dPt>
            <c:idx val="3"/>
            <c:bubble3D val="0"/>
            <c:spPr>
              <a:solidFill>
                <a:srgbClr val="F7DF5A"/>
              </a:solidFill>
              <a:ln w="12700">
                <a:solidFill>
                  <a:srgbClr val="FFFFFF"/>
                </a:solidFill>
                <a:prstDash val="solid"/>
              </a:ln>
            </c:spPr>
            <c:extLst>
              <c:ext xmlns:c16="http://schemas.microsoft.com/office/drawing/2014/chart" uri="{C3380CC4-5D6E-409C-BE32-E72D297353CC}">
                <c16:uniqueId val="{00000003-0642-A14E-964E-8F04864FA5DA}"/>
              </c:ext>
            </c:extLst>
          </c:dPt>
          <c:dPt>
            <c:idx val="4"/>
            <c:bubble3D val="0"/>
            <c:spPr>
              <a:solidFill>
                <a:srgbClr val="A5DBD6"/>
              </a:solidFill>
              <a:ln w="12700">
                <a:solidFill>
                  <a:srgbClr val="FFFFFF"/>
                </a:solidFill>
                <a:prstDash val="solid"/>
              </a:ln>
            </c:spPr>
            <c:extLst>
              <c:ext xmlns:c16="http://schemas.microsoft.com/office/drawing/2014/chart" uri="{C3380CC4-5D6E-409C-BE32-E72D297353CC}">
                <c16:uniqueId val="{00000004-0642-A14E-964E-8F04864FA5DA}"/>
              </c:ext>
            </c:extLst>
          </c:dPt>
          <c:dLbls>
            <c:dLbl>
              <c:idx val="0"/>
              <c:tx>
                <c:rich>
                  <a:bodyPr/>
                  <a:lstStyle/>
                  <a:p>
                    <a:pPr>
                      <a:defRPr sz="800" b="0" i="0" u="none" strike="noStrike" baseline="0">
                        <a:solidFill>
                          <a:srgbClr val="000000"/>
                        </a:solidFill>
                        <a:latin typeface="Arial"/>
                        <a:ea typeface="Arial"/>
                        <a:cs typeface="Arial"/>
                      </a:defRPr>
                    </a:pPr>
                    <a:r>
                      <a:rPr lang="en-US"/>
                      <a:t>Financial commitments</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642-A14E-964E-8F04864FA5DA}"/>
                </c:ext>
              </c:extLst>
            </c:dLbl>
            <c:dLbl>
              <c:idx val="1"/>
              <c:tx>
                <c:rich>
                  <a:bodyPr/>
                  <a:lstStyle/>
                  <a:p>
                    <a:pPr>
                      <a:defRPr sz="800" b="0" i="0" u="none" strike="noStrike" baseline="0">
                        <a:solidFill>
                          <a:srgbClr val="000000"/>
                        </a:solidFill>
                        <a:latin typeface="Arial"/>
                        <a:ea typeface="Arial"/>
                        <a:cs typeface="Arial"/>
                      </a:defRPr>
                    </a:pPr>
                    <a:r>
                      <a:rPr lang="en-US"/>
                      <a:t>Home / Utilities</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642-A14E-964E-8F04864FA5DA}"/>
                </c:ext>
              </c:extLst>
            </c:dLbl>
            <c:dLbl>
              <c:idx val="2"/>
              <c:tx>
                <c:rich>
                  <a:bodyPr/>
                  <a:lstStyle/>
                  <a:p>
                    <a:pPr>
                      <a:defRPr sz="800" b="0" i="0" u="none" strike="noStrike" baseline="0">
                        <a:solidFill>
                          <a:srgbClr val="000000"/>
                        </a:solidFill>
                        <a:latin typeface="Arial"/>
                        <a:ea typeface="Arial"/>
                        <a:cs typeface="Arial"/>
                      </a:defRPr>
                    </a:pPr>
                    <a:r>
                      <a:rPr lang="en-US"/>
                      <a:t>Education / Health</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642-A14E-964E-8F04864FA5DA}"/>
                </c:ext>
              </c:extLst>
            </c:dLbl>
            <c:dLbl>
              <c:idx val="3"/>
              <c:tx>
                <c:rich>
                  <a:bodyPr/>
                  <a:lstStyle/>
                  <a:p>
                    <a:pPr>
                      <a:defRPr sz="800" b="0" i="0" u="none" strike="noStrike" baseline="0">
                        <a:solidFill>
                          <a:srgbClr val="000000"/>
                        </a:solidFill>
                        <a:latin typeface="Arial"/>
                        <a:ea typeface="Arial"/>
                        <a:cs typeface="Arial"/>
                      </a:defRPr>
                    </a:pPr>
                    <a:r>
                      <a:rPr lang="en-US"/>
                      <a:t>Shopping / Transport</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642-A14E-964E-8F04864FA5DA}"/>
                </c:ext>
              </c:extLst>
            </c:dLbl>
            <c:dLbl>
              <c:idx val="4"/>
              <c:tx>
                <c:rich>
                  <a:bodyPr/>
                  <a:lstStyle/>
                  <a:p>
                    <a:pPr>
                      <a:defRPr sz="800" b="0" i="0" u="none" strike="noStrike" baseline="0">
                        <a:solidFill>
                          <a:srgbClr val="000000"/>
                        </a:solidFill>
                        <a:latin typeface="Arial"/>
                        <a:ea typeface="Arial"/>
                        <a:cs typeface="Arial"/>
                      </a:defRPr>
                    </a:pPr>
                    <a:r>
                      <a:rPr lang="en-US"/>
                      <a:t>Entertainment / Eating out</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642-A14E-964E-8F04864FA5DA}"/>
                </c:ext>
              </c:extLst>
            </c:dLbl>
            <c:spPr>
              <a:noFill/>
              <a:ln>
                <a:noFill/>
              </a:ln>
              <a:effectLst/>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TW"/>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Results!$D$17:$D$21</c:f>
              <c:strCache>
                <c:ptCount val="5"/>
                <c:pt idx="0">
                  <c:v>Financial commitments</c:v>
                </c:pt>
                <c:pt idx="1">
                  <c:v>Home / Utilities</c:v>
                </c:pt>
                <c:pt idx="2">
                  <c:v>Education / Health</c:v>
                </c:pt>
                <c:pt idx="3">
                  <c:v>Shopping / Transport</c:v>
                </c:pt>
                <c:pt idx="4">
                  <c:v>Entertainment / Eating out</c:v>
                </c:pt>
              </c:strCache>
            </c:strRef>
          </c:cat>
          <c:val>
            <c:numRef>
              <c:f>Results!$E$17:$E$21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5-0642-A14E-964E-8F04864FA5D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TW"/>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63650058758017"/>
          <c:y val="0.28644479629390934"/>
          <c:w val="0.53148691699446193"/>
          <c:h val="0.58992219705041926"/>
        </c:manualLayout>
      </c:layout>
      <c:pieChart>
        <c:varyColors val="1"/>
        <c:ser>
          <c:idx val="0"/>
          <c:order val="0"/>
          <c:spPr>
            <a:solidFill>
              <a:srgbClr val="9999FF"/>
            </a:solidFill>
            <a:ln w="12700">
              <a:solidFill>
                <a:srgbClr val="000000"/>
              </a:solidFill>
              <a:prstDash val="solid"/>
            </a:ln>
          </c:spPr>
          <c:dPt>
            <c:idx val="0"/>
            <c:bubble3D val="0"/>
            <c:spPr>
              <a:solidFill>
                <a:srgbClr val="FF99FF"/>
              </a:solidFill>
              <a:ln w="12700">
                <a:solidFill>
                  <a:srgbClr val="FFFFFF"/>
                </a:solidFill>
                <a:prstDash val="solid"/>
              </a:ln>
            </c:spPr>
            <c:extLst>
              <c:ext xmlns:c16="http://schemas.microsoft.com/office/drawing/2014/chart" uri="{C3380CC4-5D6E-409C-BE32-E72D297353CC}">
                <c16:uniqueId val="{00000000-043A-5C4C-87E4-50657A1A432B}"/>
              </c:ext>
            </c:extLst>
          </c:dPt>
          <c:dPt>
            <c:idx val="1"/>
            <c:bubble3D val="0"/>
            <c:spPr>
              <a:solidFill>
                <a:srgbClr val="FF99FF"/>
              </a:solidFill>
              <a:ln w="12700">
                <a:solidFill>
                  <a:srgbClr val="FF99FF"/>
                </a:solidFill>
                <a:prstDash val="solid"/>
              </a:ln>
            </c:spPr>
            <c:extLst>
              <c:ext xmlns:c16="http://schemas.microsoft.com/office/drawing/2014/chart" uri="{C3380CC4-5D6E-409C-BE32-E72D297353CC}">
                <c16:uniqueId val="{00000001-043A-5C4C-87E4-50657A1A432B}"/>
              </c:ext>
            </c:extLst>
          </c:dPt>
          <c:dPt>
            <c:idx val="2"/>
            <c:bubble3D val="0"/>
            <c:spPr>
              <a:solidFill>
                <a:srgbClr val="FF9966"/>
              </a:solidFill>
              <a:ln w="12700">
                <a:solidFill>
                  <a:srgbClr val="FFFFFF"/>
                </a:solidFill>
                <a:prstDash val="solid"/>
              </a:ln>
            </c:spPr>
            <c:extLst>
              <c:ext xmlns:c16="http://schemas.microsoft.com/office/drawing/2014/chart" uri="{C3380CC4-5D6E-409C-BE32-E72D297353CC}">
                <c16:uniqueId val="{00000002-043A-5C4C-87E4-50657A1A432B}"/>
              </c:ext>
            </c:extLst>
          </c:dPt>
          <c:dPt>
            <c:idx val="3"/>
            <c:bubble3D val="0"/>
            <c:spPr>
              <a:solidFill>
                <a:srgbClr val="AD86C6"/>
              </a:solidFill>
              <a:ln w="12700">
                <a:solidFill>
                  <a:srgbClr val="FFFFFF"/>
                </a:solidFill>
                <a:prstDash val="solid"/>
              </a:ln>
            </c:spPr>
            <c:extLst>
              <c:ext xmlns:c16="http://schemas.microsoft.com/office/drawing/2014/chart" uri="{C3380CC4-5D6E-409C-BE32-E72D297353CC}">
                <c16:uniqueId val="{00000003-043A-5C4C-87E4-50657A1A432B}"/>
              </c:ext>
            </c:extLst>
          </c:dPt>
          <c:dPt>
            <c:idx val="4"/>
            <c:bubble3D val="0"/>
            <c:spPr>
              <a:solidFill>
                <a:srgbClr val="F7DF5A"/>
              </a:solidFill>
              <a:ln w="12700">
                <a:solidFill>
                  <a:srgbClr val="FFFFFF"/>
                </a:solidFill>
                <a:prstDash val="solid"/>
              </a:ln>
            </c:spPr>
            <c:extLst>
              <c:ext xmlns:c16="http://schemas.microsoft.com/office/drawing/2014/chart" uri="{C3380CC4-5D6E-409C-BE32-E72D297353CC}">
                <c16:uniqueId val="{00000004-043A-5C4C-87E4-50657A1A432B}"/>
              </c:ext>
            </c:extLst>
          </c:dPt>
          <c:dPt>
            <c:idx val="5"/>
            <c:bubble3D val="0"/>
            <c:spPr>
              <a:solidFill>
                <a:srgbClr val="A5DBD6"/>
              </a:solidFill>
              <a:ln w="12700">
                <a:noFill/>
                <a:prstDash val="solid"/>
              </a:ln>
            </c:spPr>
            <c:extLst>
              <c:ext xmlns:c16="http://schemas.microsoft.com/office/drawing/2014/chart" uri="{C3380CC4-5D6E-409C-BE32-E72D297353CC}">
                <c16:uniqueId val="{00000005-043A-5C4C-87E4-50657A1A432B}"/>
              </c:ext>
            </c:extLst>
          </c:dPt>
          <c:dLbls>
            <c:spPr>
              <a:noFill/>
              <a:ln>
                <a:noFill/>
              </a:ln>
              <a:effectLst/>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TW"/>
              </a:p>
            </c:txPr>
            <c:showLegendKey val="0"/>
            <c:showVal val="0"/>
            <c:showCatName val="1"/>
            <c:showSerName val="0"/>
            <c:showPercent val="0"/>
            <c:showBubbleSize val="0"/>
            <c:showLeaderLines val="1"/>
            <c:extLst>
              <c:ext xmlns:c15="http://schemas.microsoft.com/office/drawing/2012/chart" uri="{CE6537A1-D6FC-4f65-9D91-7224C49458BB}"/>
            </c:extLst>
          </c:dLbls>
          <c:cat>
            <c:strRef>
              <c:f>Print!$D$30:$D$35</c:f>
              <c:strCache>
                <c:ptCount val="6"/>
                <c:pt idx="0">
                  <c:v>Spending breakdown</c:v>
                </c:pt>
                <c:pt idx="1">
                  <c:v>Financial commitments</c:v>
                </c:pt>
                <c:pt idx="2">
                  <c:v>Home / Utilities</c:v>
                </c:pt>
                <c:pt idx="3">
                  <c:v>Education / Health</c:v>
                </c:pt>
                <c:pt idx="4">
                  <c:v>Shopping / Transport</c:v>
                </c:pt>
                <c:pt idx="5">
                  <c:v>Entertainment / Eating out</c:v>
                </c:pt>
              </c:strCache>
            </c:strRef>
          </c:cat>
          <c:val>
            <c:numRef>
              <c:f>Print!$E$30:$E$35</c:f>
              <c:numCache>
                <c:formatCode>"$"#,##0</c:formatCode>
                <c:ptCount val="6"/>
                <c:pt idx="1">
                  <c:v>0</c:v>
                </c:pt>
                <c:pt idx="2">
                  <c:v>0</c:v>
                </c:pt>
                <c:pt idx="3">
                  <c:v>0</c:v>
                </c:pt>
                <c:pt idx="4">
                  <c:v>0</c:v>
                </c:pt>
                <c:pt idx="5">
                  <c:v>0</c:v>
                </c:pt>
              </c:numCache>
            </c:numRef>
          </c:val>
          <c:extLst>
            <c:ext xmlns:c16="http://schemas.microsoft.com/office/drawing/2014/chart" uri="{C3380CC4-5D6E-409C-BE32-E72D297353CC}">
              <c16:uniqueId val="{00000006-043A-5C4C-87E4-50657A1A432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TW"/>
    </a:p>
  </c:txPr>
  <c:printSettings>
    <c:headerFooter alignWithMargins="0"/>
    <c:pageMargins b="1" l="0.75000000000000022" r="0.75000000000000022" t="1" header="0.5" footer="0.5"/>
    <c:pageSetup orientation="portrait"/>
  </c:printSettings>
</c:chartSpace>
</file>

<file path=xl/ctrlProps/ctrlProp1.xml><?xml version="1.0" encoding="utf-8"?>
<formControlPr xmlns="http://schemas.microsoft.com/office/spreadsheetml/2009/9/main" objectType="Drop" dropStyle="combo" dx="15" fmlaLink="'Entertainment-Eating-Out'!$T$28" fmlaRange="$Q$15:$Q$19" sel="4" val="0"/>
</file>

<file path=xl/ctrlProps/ctrlProp10.xml><?xml version="1.0" encoding="utf-8"?>
<formControlPr xmlns="http://schemas.microsoft.com/office/spreadsheetml/2009/9/main" objectType="Drop" dropStyle="combo" dx="15" fmlaLink="'Entertainment-Eating-Out'!$T$28" fmlaRange="$Q$15:$Q$19" sel="4" val="0"/>
</file>

<file path=xl/ctrlProps/ctrlProp11.xml><?xml version="1.0" encoding="utf-8"?>
<formControlPr xmlns="http://schemas.microsoft.com/office/spreadsheetml/2009/9/main" objectType="Drop" dropStyle="combo" dx="15" fmlaLink="$T$9" fmlaRange="$Q$15:$Q$19" sel="1" val="0"/>
</file>

<file path=xl/ctrlProps/ctrlProp12.xml><?xml version="1.0" encoding="utf-8"?>
<formControlPr xmlns="http://schemas.microsoft.com/office/spreadsheetml/2009/9/main" objectType="Drop" dropStyle="combo" dx="15" fmlaLink="$T$10" fmlaRange="$Q$15:$Q$19" sel="3" val="0"/>
</file>

<file path=xl/ctrlProps/ctrlProp13.xml><?xml version="1.0" encoding="utf-8"?>
<formControlPr xmlns="http://schemas.microsoft.com/office/spreadsheetml/2009/9/main" objectType="Drop" dropStyle="combo" dx="15" fmlaLink="$T$12" fmlaRange="$Q$15:$Q$19" sel="3" val="0"/>
</file>

<file path=xl/ctrlProps/ctrlProp14.xml><?xml version="1.0" encoding="utf-8"?>
<formControlPr xmlns="http://schemas.microsoft.com/office/spreadsheetml/2009/9/main" objectType="Drop" dropStyle="combo" dx="15" fmlaLink="$T$13" fmlaRange="$Q$15:$Q$19" sel="3" val="0"/>
</file>

<file path=xl/ctrlProps/ctrlProp15.xml><?xml version="1.0" encoding="utf-8"?>
<formControlPr xmlns="http://schemas.microsoft.com/office/spreadsheetml/2009/9/main" objectType="Drop" dropStyle="combo" dx="15" fmlaLink="$T$15" fmlaRange="$Q$15:$Q$19" sel="2" val="0"/>
</file>

<file path=xl/ctrlProps/ctrlProp16.xml><?xml version="1.0" encoding="utf-8"?>
<formControlPr xmlns="http://schemas.microsoft.com/office/spreadsheetml/2009/9/main" objectType="Drop" dropStyle="combo" dx="15" fmlaLink="$T$16" fmlaRange="$Q$15:$Q$19" sel="2" val="0"/>
</file>

<file path=xl/ctrlProps/ctrlProp17.xml><?xml version="1.0" encoding="utf-8"?>
<formControlPr xmlns="http://schemas.microsoft.com/office/spreadsheetml/2009/9/main" objectType="Drop" dropStyle="combo" dx="15" fmlaLink="$T$18" fmlaRange="$Q$15:$Q$19" sel="3" val="0"/>
</file>

<file path=xl/ctrlProps/ctrlProp18.xml><?xml version="1.0" encoding="utf-8"?>
<formControlPr xmlns="http://schemas.microsoft.com/office/spreadsheetml/2009/9/main" objectType="Drop" dropStyle="combo" dx="15" fmlaLink="$T$19" fmlaRange="$Q$15:$Q$19" sel="3" val="0"/>
</file>

<file path=xl/ctrlProps/ctrlProp19.xml><?xml version="1.0" encoding="utf-8"?>
<formControlPr xmlns="http://schemas.microsoft.com/office/spreadsheetml/2009/9/main" objectType="Drop" dropStyle="combo" dx="15" fmlaLink="$T$22" fmlaRange="$Q$15:$Q$19" sel="3" val="0"/>
</file>

<file path=xl/ctrlProps/ctrlProp2.xml><?xml version="1.0" encoding="utf-8"?>
<formControlPr xmlns="http://schemas.microsoft.com/office/spreadsheetml/2009/9/main" objectType="Drop" dropStyle="combo" dx="15" fmlaLink="$T$9" fmlaRange="$Q$15:$Q$19" noThreeD="1" sel="3" val="0"/>
</file>

<file path=xl/ctrlProps/ctrlProp20.xml><?xml version="1.0" encoding="utf-8"?>
<formControlPr xmlns="http://schemas.microsoft.com/office/spreadsheetml/2009/9/main" objectType="Drop" dropStyle="combo" dx="15" fmlaLink="$T$21" fmlaRange="$Q$15:$Q$19" sel="1" val="0"/>
</file>

<file path=xl/ctrlProps/ctrlProp21.xml><?xml version="1.0" encoding="utf-8"?>
<formControlPr xmlns="http://schemas.microsoft.com/office/spreadsheetml/2009/9/main" objectType="Drop" dropStyle="combo" dx="15" fmlaLink="'Entertainment-Eating-Out'!$T$28" fmlaRange="$Q$15:$Q$19" sel="4" val="0"/>
</file>

<file path=xl/ctrlProps/ctrlProp22.xml><?xml version="1.0" encoding="utf-8"?>
<formControlPr xmlns="http://schemas.microsoft.com/office/spreadsheetml/2009/9/main" objectType="Drop" dropStyle="combo" dx="15" fmlaLink="$T$9" fmlaRange="$Q$15:$Q$19" sel="4" val="0"/>
</file>

<file path=xl/ctrlProps/ctrlProp23.xml><?xml version="1.0" encoding="utf-8"?>
<formControlPr xmlns="http://schemas.microsoft.com/office/spreadsheetml/2009/9/main" objectType="Drop" dropStyle="combo" dx="15" fmlaLink="$T$10" fmlaRange="$Q$15:$Q$19" sel="4" val="0"/>
</file>

<file path=xl/ctrlProps/ctrlProp24.xml><?xml version="1.0" encoding="utf-8"?>
<formControlPr xmlns="http://schemas.microsoft.com/office/spreadsheetml/2009/9/main" objectType="Drop" dropStyle="combo" dx="15" fmlaLink="$T$11" fmlaRange="$Q$15:$Q$19" sel="3" val="0"/>
</file>

<file path=xl/ctrlProps/ctrlProp25.xml><?xml version="1.0" encoding="utf-8"?>
<formControlPr xmlns="http://schemas.microsoft.com/office/spreadsheetml/2009/9/main" objectType="Drop" dropStyle="combo" dx="15" fmlaLink="$T$12" fmlaRange="$Q$15:$Q$19" sel="5" val="0"/>
</file>

<file path=xl/ctrlProps/ctrlProp26.xml><?xml version="1.0" encoding="utf-8"?>
<formControlPr xmlns="http://schemas.microsoft.com/office/spreadsheetml/2009/9/main" objectType="Drop" dropStyle="combo" dx="15" fmlaLink="$T$13" fmlaRange="$Q$15:$Q$19" sel="5" val="0"/>
</file>

<file path=xl/ctrlProps/ctrlProp27.xml><?xml version="1.0" encoding="utf-8"?>
<formControlPr xmlns="http://schemas.microsoft.com/office/spreadsheetml/2009/9/main" objectType="Drop" dropStyle="combo" dx="15" fmlaLink="$T$14" fmlaRange="$Q$15:$Q$19" sel="3" val="0"/>
</file>

<file path=xl/ctrlProps/ctrlProp28.xml><?xml version="1.0" encoding="utf-8"?>
<formControlPr xmlns="http://schemas.microsoft.com/office/spreadsheetml/2009/9/main" objectType="Drop" dropStyle="combo" dx="15" fmlaLink="$T$18" fmlaRange="$Q$15:$Q$19" sel="4" val="0"/>
</file>

<file path=xl/ctrlProps/ctrlProp29.xml><?xml version="1.0" encoding="utf-8"?>
<formControlPr xmlns="http://schemas.microsoft.com/office/spreadsheetml/2009/9/main" objectType="Drop" dropStyle="combo" dx="15" fmlaLink="$T$19" fmlaRange="$Q$15:$Q$19" sel="4" val="0"/>
</file>

<file path=xl/ctrlProps/ctrlProp3.xml><?xml version="1.0" encoding="utf-8"?>
<formControlPr xmlns="http://schemas.microsoft.com/office/spreadsheetml/2009/9/main" objectType="Drop" dropStyle="combo" dx="15" fmlaLink="$T$10" fmlaRange="$Q$15:$Q$19" sel="2" val="0"/>
</file>

<file path=xl/ctrlProps/ctrlProp30.xml><?xml version="1.0" encoding="utf-8"?>
<formControlPr xmlns="http://schemas.microsoft.com/office/spreadsheetml/2009/9/main" objectType="Drop" dropStyle="combo" dx="15" fmlaLink="$T$20" fmlaRange="$Q$15:$Q$19" sel="4" val="0"/>
</file>

<file path=xl/ctrlProps/ctrlProp31.xml><?xml version="1.0" encoding="utf-8"?>
<formControlPr xmlns="http://schemas.microsoft.com/office/spreadsheetml/2009/9/main" objectType="Drop" dropStyle="combo" dx="15" fmlaLink="$T$21" fmlaRange="$Q$15:$Q$19" sel="3" val="0"/>
</file>

<file path=xl/ctrlProps/ctrlProp32.xml><?xml version="1.0" encoding="utf-8"?>
<formControlPr xmlns="http://schemas.microsoft.com/office/spreadsheetml/2009/9/main" objectType="Drop" dropStyle="combo" dx="15" fmlaLink="$T$22" fmlaRange="$Q$15:$Q$19" sel="3" val="0"/>
</file>

<file path=xl/ctrlProps/ctrlProp33.xml><?xml version="1.0" encoding="utf-8"?>
<formControlPr xmlns="http://schemas.microsoft.com/office/spreadsheetml/2009/9/main" objectType="Drop" dropStyle="combo" dx="15" fmlaLink="$T$23" fmlaRange="$Q$15:$Q$19" sel="3" val="0"/>
</file>

<file path=xl/ctrlProps/ctrlProp34.xml><?xml version="1.0" encoding="utf-8"?>
<formControlPr xmlns="http://schemas.microsoft.com/office/spreadsheetml/2009/9/main" objectType="Drop" dropStyle="combo" dx="15" fmlaLink="$T$24" fmlaRange="$Q$15:$Q$19" sel="3" val="0"/>
</file>

<file path=xl/ctrlProps/ctrlProp35.xml><?xml version="1.0" encoding="utf-8"?>
<formControlPr xmlns="http://schemas.microsoft.com/office/spreadsheetml/2009/9/main" objectType="Drop" dropStyle="combo" dx="15" fmlaLink="$T$25" fmlaRange="$Q$15:$Q$19" sel="3" val="0"/>
</file>

<file path=xl/ctrlProps/ctrlProp36.xml><?xml version="1.0" encoding="utf-8"?>
<formControlPr xmlns="http://schemas.microsoft.com/office/spreadsheetml/2009/9/main" objectType="Drop" dropStyle="combo" dx="15" fmlaLink="'Entertainment-Eating-Out'!$T$28" fmlaRange="$Q$15:$Q$19" sel="4" val="0"/>
</file>

<file path=xl/ctrlProps/ctrlProp37.xml><?xml version="1.0" encoding="utf-8"?>
<formControlPr xmlns="http://schemas.microsoft.com/office/spreadsheetml/2009/9/main" objectType="Drop" dropStyle="combo" dx="15" fmlaLink="$T$9" fmlaRange="$Q$15:$Q$19" sel="5" val="0"/>
</file>

<file path=xl/ctrlProps/ctrlProp38.xml><?xml version="1.0" encoding="utf-8"?>
<formControlPr xmlns="http://schemas.microsoft.com/office/spreadsheetml/2009/9/main" objectType="Drop" dropStyle="combo" dx="15" fmlaLink="$T$10" fmlaRange="$Q$15:$Q$19" sel="5" val="0"/>
</file>

<file path=xl/ctrlProps/ctrlProp39.xml><?xml version="1.0" encoding="utf-8"?>
<formControlPr xmlns="http://schemas.microsoft.com/office/spreadsheetml/2009/9/main" objectType="Drop" dropStyle="combo" dx="15" fmlaLink="$T$11" fmlaRange="$Q$15:$Q$19" sel="1" val="0"/>
</file>

<file path=xl/ctrlProps/ctrlProp4.xml><?xml version="1.0" encoding="utf-8"?>
<formControlPr xmlns="http://schemas.microsoft.com/office/spreadsheetml/2009/9/main" objectType="Drop" dropStyle="combo" dx="15" fmlaLink="$T$12" fmlaRange="$Q$15:$Q$19" sel="5" val="0"/>
</file>

<file path=xl/ctrlProps/ctrlProp40.xml><?xml version="1.0" encoding="utf-8"?>
<formControlPr xmlns="http://schemas.microsoft.com/office/spreadsheetml/2009/9/main" objectType="Drop" dropStyle="combo" dx="15" fmlaLink="$T$12" fmlaRange="$Q$15:$Q$19" sel="5" val="0"/>
</file>

<file path=xl/ctrlProps/ctrlProp41.xml><?xml version="1.0" encoding="utf-8"?>
<formControlPr xmlns="http://schemas.microsoft.com/office/spreadsheetml/2009/9/main" objectType="Drop" dropStyle="combo" dx="15" fmlaLink="$T$13" fmlaRange="$Q$15:$Q$19" sel="5" val="0"/>
</file>

<file path=xl/ctrlProps/ctrlProp42.xml><?xml version="1.0" encoding="utf-8"?>
<formControlPr xmlns="http://schemas.microsoft.com/office/spreadsheetml/2009/9/main" objectType="Drop" dropStyle="combo" dx="15" fmlaLink="$T$14" fmlaRange="$Q$15:$Q$19" sel="3" val="0"/>
</file>

<file path=xl/ctrlProps/ctrlProp43.xml><?xml version="1.0" encoding="utf-8"?>
<formControlPr xmlns="http://schemas.microsoft.com/office/spreadsheetml/2009/9/main" objectType="Drop" dropStyle="combo" dx="15" fmlaLink="$T$15" fmlaRange="$Q$15:$Q$19" sel="3" val="0"/>
</file>

<file path=xl/ctrlProps/ctrlProp44.xml><?xml version="1.0" encoding="utf-8"?>
<formControlPr xmlns="http://schemas.microsoft.com/office/spreadsheetml/2009/9/main" objectType="Drop" dropStyle="combo" dx="15" fmlaLink="$T$19" fmlaRange="$Q$15:$Q$19" sel="3" val="0"/>
</file>

<file path=xl/ctrlProps/ctrlProp45.xml><?xml version="1.0" encoding="utf-8"?>
<formControlPr xmlns="http://schemas.microsoft.com/office/spreadsheetml/2009/9/main" objectType="Drop" dropStyle="combo" dx="15" fmlaLink="$T$20" fmlaRange="$Q$15:$Q$19" sel="3" val="0"/>
</file>

<file path=xl/ctrlProps/ctrlProp46.xml><?xml version="1.0" encoding="utf-8"?>
<formControlPr xmlns="http://schemas.microsoft.com/office/spreadsheetml/2009/9/main" objectType="Drop" dropStyle="combo" dx="15" fmlaLink="$T$21" fmlaRange="$Q$15:$Q$19" sel="5" val="0"/>
</file>

<file path=xl/ctrlProps/ctrlProp47.xml><?xml version="1.0" encoding="utf-8"?>
<formControlPr xmlns="http://schemas.microsoft.com/office/spreadsheetml/2009/9/main" objectType="Drop" dropStyle="combo" dx="15" fmlaLink="$T$22" fmlaRange="$Q$15:$Q$19" sel="5" val="0"/>
</file>

<file path=xl/ctrlProps/ctrlProp48.xml><?xml version="1.0" encoding="utf-8"?>
<formControlPr xmlns="http://schemas.microsoft.com/office/spreadsheetml/2009/9/main" objectType="Drop" dropStyle="combo" dx="15" fmlaLink="$T$23" fmlaRange="$Q$15:$Q$19" sel="5" val="0"/>
</file>

<file path=xl/ctrlProps/ctrlProp49.xml><?xml version="1.0" encoding="utf-8"?>
<formControlPr xmlns="http://schemas.microsoft.com/office/spreadsheetml/2009/9/main" objectType="Drop" dropStyle="combo" dx="15" fmlaLink="$T$24" fmlaRange="$Q$15:$Q$19" sel="5" val="0"/>
</file>

<file path=xl/ctrlProps/ctrlProp5.xml><?xml version="1.0" encoding="utf-8"?>
<formControlPr xmlns="http://schemas.microsoft.com/office/spreadsheetml/2009/9/main" objectType="Drop" dropStyle="combo" dx="15" fmlaLink="$T$13" fmlaRange="$Q$15:$Q$19" sel="5" val="0"/>
</file>

<file path=xl/ctrlProps/ctrlProp50.xml><?xml version="1.0" encoding="utf-8"?>
<formControlPr xmlns="http://schemas.microsoft.com/office/spreadsheetml/2009/9/main" objectType="Drop" dropStyle="combo" dx="15" fmlaLink="$T$25" fmlaRange="$Q$15:$Q$19" sel="5" val="0"/>
</file>

<file path=xl/ctrlProps/ctrlProp51.xml><?xml version="1.0" encoding="utf-8"?>
<formControlPr xmlns="http://schemas.microsoft.com/office/spreadsheetml/2009/9/main" objectType="Drop" dropStyle="combo" dx="15" fmlaLink="$T$26" fmlaRange="$Q$15:$Q$19" sel="3" val="0"/>
</file>

<file path=xl/ctrlProps/ctrlProp52.xml><?xml version="1.0" encoding="utf-8"?>
<formControlPr xmlns="http://schemas.microsoft.com/office/spreadsheetml/2009/9/main" objectType="Drop" dropStyle="combo" dx="15" fmlaLink="'Entertainment-Eating-Out'!$T$28" fmlaRange="$Q$15:$Q$19" sel="4" val="0"/>
</file>

<file path=xl/ctrlProps/ctrlProp53.xml><?xml version="1.0" encoding="utf-8"?>
<formControlPr xmlns="http://schemas.microsoft.com/office/spreadsheetml/2009/9/main" objectType="Drop" dropStyle="combo" dx="15" fmlaLink="$T$9" fmlaRange="$Q$15:$Q$19" sel="1" val="0"/>
</file>

<file path=xl/ctrlProps/ctrlProp54.xml><?xml version="1.0" encoding="utf-8"?>
<formControlPr xmlns="http://schemas.microsoft.com/office/spreadsheetml/2009/9/main" objectType="Drop" dropStyle="combo" dx="15" fmlaLink="$T$10" fmlaRange="$Q$15:$Q$19" sel="1" val="0"/>
</file>

<file path=xl/ctrlProps/ctrlProp55.xml><?xml version="1.0" encoding="utf-8"?>
<formControlPr xmlns="http://schemas.microsoft.com/office/spreadsheetml/2009/9/main" objectType="Drop" dropStyle="combo" dx="15" fmlaLink="$T$11" fmlaRange="$Q$15:$Q$19" sel="1" val="0"/>
</file>

<file path=xl/ctrlProps/ctrlProp56.xml><?xml version="1.0" encoding="utf-8"?>
<formControlPr xmlns="http://schemas.microsoft.com/office/spreadsheetml/2009/9/main" objectType="Drop" dropStyle="combo" dx="15" fmlaLink="$T$12" fmlaRange="$Q$15:$Q$19" sel="3" val="0"/>
</file>

<file path=xl/ctrlProps/ctrlProp57.xml><?xml version="1.0" encoding="utf-8"?>
<formControlPr xmlns="http://schemas.microsoft.com/office/spreadsheetml/2009/9/main" objectType="Drop" dropStyle="combo" dx="15" fmlaLink="$T$13" fmlaRange="$Q$15:$Q$19" sel="3" val="0"/>
</file>

<file path=xl/ctrlProps/ctrlProp58.xml><?xml version="1.0" encoding="utf-8"?>
<formControlPr xmlns="http://schemas.microsoft.com/office/spreadsheetml/2009/9/main" objectType="Drop" dropStyle="combo" dx="15" fmlaLink="$T$14" fmlaRange="$Q$15:$Q$19" sel="4" val="0"/>
</file>

<file path=xl/ctrlProps/ctrlProp59.xml><?xml version="1.0" encoding="utf-8"?>
<formControlPr xmlns="http://schemas.microsoft.com/office/spreadsheetml/2009/9/main" objectType="Drop" dropStyle="combo" dx="15" fmlaLink="$T$15" fmlaRange="$Q$15:$Q$19" sel="3" val="0"/>
</file>

<file path=xl/ctrlProps/ctrlProp6.xml><?xml version="1.0" encoding="utf-8"?>
<formControlPr xmlns="http://schemas.microsoft.com/office/spreadsheetml/2009/9/main" objectType="Drop" dropStyle="combo" dx="15" fmlaLink="$T$15" fmlaRange="$Q$15:$Q$19" sel="2" val="0"/>
</file>

<file path=xl/ctrlProps/ctrlProp60.xml><?xml version="1.0" encoding="utf-8"?>
<formControlPr xmlns="http://schemas.microsoft.com/office/spreadsheetml/2009/9/main" objectType="Drop" dropStyle="combo" dx="15" fmlaLink="$T$16" fmlaRange="$Q$15:$Q$19" sel="1" val="0"/>
</file>

<file path=xl/ctrlProps/ctrlProp61.xml><?xml version="1.0" encoding="utf-8"?>
<formControlPr xmlns="http://schemas.microsoft.com/office/spreadsheetml/2009/9/main" objectType="Drop" dropStyle="combo" dx="15" fmlaLink="$T$20" fmlaRange="$Q$15:$Q$19" sel="5" val="0"/>
</file>

<file path=xl/ctrlProps/ctrlProp62.xml><?xml version="1.0" encoding="utf-8"?>
<formControlPr xmlns="http://schemas.microsoft.com/office/spreadsheetml/2009/9/main" objectType="Drop" dropStyle="combo" dx="15" fmlaLink="$T$21" fmlaRange="$Q$15:$Q$19" sel="5" val="0"/>
</file>

<file path=xl/ctrlProps/ctrlProp63.xml><?xml version="1.0" encoding="utf-8"?>
<formControlPr xmlns="http://schemas.microsoft.com/office/spreadsheetml/2009/9/main" objectType="Drop" dropStyle="combo" dx="15" fmlaLink="$T$22" fmlaRange="$Q$15:$Q$19" sel="5" val="0"/>
</file>

<file path=xl/ctrlProps/ctrlProp64.xml><?xml version="1.0" encoding="utf-8"?>
<formControlPr xmlns="http://schemas.microsoft.com/office/spreadsheetml/2009/9/main" objectType="Drop" dropStyle="combo" dx="15" fmlaLink="$T$23" fmlaRange="$Q$15:$Q$19" sel="2" val="0"/>
</file>

<file path=xl/ctrlProps/ctrlProp65.xml><?xml version="1.0" encoding="utf-8"?>
<formControlPr xmlns="http://schemas.microsoft.com/office/spreadsheetml/2009/9/main" objectType="Drop" dropStyle="combo" dx="15" fmlaLink="$T$24" fmlaRange="$Q$15:$Q$19" sel="3" val="0"/>
</file>

<file path=xl/ctrlProps/ctrlProp66.xml><?xml version="1.0" encoding="utf-8"?>
<formControlPr xmlns="http://schemas.microsoft.com/office/spreadsheetml/2009/9/main" objectType="Drop" dropStyle="combo" dx="15" fmlaLink="$T$25" fmlaRange="$Q$15:$Q$19" sel="1" val="0"/>
</file>

<file path=xl/ctrlProps/ctrlProp67.xml><?xml version="1.0" encoding="utf-8"?>
<formControlPr xmlns="http://schemas.microsoft.com/office/spreadsheetml/2009/9/main" objectType="Drop" dropStyle="combo" dx="15" fmlaLink="$T$26" fmlaRange="$Q$15:$Q$19" sel="3" val="0"/>
</file>

<file path=xl/ctrlProps/ctrlProp68.xml><?xml version="1.0" encoding="utf-8"?>
<formControlPr xmlns="http://schemas.microsoft.com/office/spreadsheetml/2009/9/main" objectType="Drop" dropStyle="combo" dx="15" fmlaLink="'Entertainment-Eating-Out'!$T$28" fmlaRange="$Q$15:$Q$19" sel="4" val="0"/>
</file>

<file path=xl/ctrlProps/ctrlProp69.xml><?xml version="1.0" encoding="utf-8"?>
<formControlPr xmlns="http://schemas.microsoft.com/office/spreadsheetml/2009/9/main" objectType="Drop" dropStyle="combo" dx="15" fmlaLink="$T$9" fmlaRange="$Q$15:$Q$19" sel="5" val="0"/>
</file>

<file path=xl/ctrlProps/ctrlProp7.xml><?xml version="1.0" encoding="utf-8"?>
<formControlPr xmlns="http://schemas.microsoft.com/office/spreadsheetml/2009/9/main" objectType="Drop" dropStyle="combo" dx="15" fmlaLink="$T$16" fmlaRange="$Q$15:$Q$19" sel="2" val="0"/>
</file>

<file path=xl/ctrlProps/ctrlProp70.xml><?xml version="1.0" encoding="utf-8"?>
<formControlPr xmlns="http://schemas.microsoft.com/office/spreadsheetml/2009/9/main" objectType="Drop" dropStyle="combo" dx="15" fmlaLink="$T$10" fmlaRange="$Q$15:$Q$19" sel="1" val="0"/>
</file>

<file path=xl/ctrlProps/ctrlProp71.xml><?xml version="1.0" encoding="utf-8"?>
<formControlPr xmlns="http://schemas.microsoft.com/office/spreadsheetml/2009/9/main" objectType="Drop" dropStyle="combo" dx="15" fmlaLink="$T$11" fmlaRange="$Q$15:$Q$19" sel="1" val="0"/>
</file>

<file path=xl/ctrlProps/ctrlProp72.xml><?xml version="1.0" encoding="utf-8"?>
<formControlPr xmlns="http://schemas.microsoft.com/office/spreadsheetml/2009/9/main" objectType="Drop" dropStyle="combo" dx="15" fmlaLink="$T$12" fmlaRange="$Q$15:$Q$19" sel="3" val="0"/>
</file>

<file path=xl/ctrlProps/ctrlProp73.xml><?xml version="1.0" encoding="utf-8"?>
<formControlPr xmlns="http://schemas.microsoft.com/office/spreadsheetml/2009/9/main" objectType="Drop" dropStyle="combo" dx="15" fmlaLink="$T$13" fmlaRange="$Q$15:$Q$19" sel="1" val="0"/>
</file>

<file path=xl/ctrlProps/ctrlProp74.xml><?xml version="1.0" encoding="utf-8"?>
<formControlPr xmlns="http://schemas.microsoft.com/office/spreadsheetml/2009/9/main" objectType="Drop" dropStyle="combo" dx="15" fmlaLink="$T$14" fmlaRange="$Q$15:$Q$19" sel="2" val="0"/>
</file>

<file path=xl/ctrlProps/ctrlProp75.xml><?xml version="1.0" encoding="utf-8"?>
<formControlPr xmlns="http://schemas.microsoft.com/office/spreadsheetml/2009/9/main" objectType="Drop" dropStyle="combo" dx="15" fmlaLink="$T$15" fmlaRange="$Q$15:$Q$19" sel="2" val="0"/>
</file>

<file path=xl/ctrlProps/ctrlProp76.xml><?xml version="1.0" encoding="utf-8"?>
<formControlPr xmlns="http://schemas.microsoft.com/office/spreadsheetml/2009/9/main" objectType="Drop" dropStyle="combo" dx="15" fmlaLink="$T$16" fmlaRange="$Q$15:$Q$19" sel="1" val="0"/>
</file>

<file path=xl/ctrlProps/ctrlProp77.xml><?xml version="1.0" encoding="utf-8"?>
<formControlPr xmlns="http://schemas.microsoft.com/office/spreadsheetml/2009/9/main" objectType="Drop" dropStyle="combo" dx="15" fmlaLink="$T$18" fmlaRange="$Q$15:$Q$19" sel="3" val="0"/>
</file>

<file path=xl/ctrlProps/ctrlProp78.xml><?xml version="1.0" encoding="utf-8"?>
<formControlPr xmlns="http://schemas.microsoft.com/office/spreadsheetml/2009/9/main" objectType="Drop" dropStyle="combo" dx="15" fmlaLink="$T$17" fmlaRange="$Q$15:$Q$19" sel="5" val="0"/>
</file>

<file path=xl/ctrlProps/ctrlProp79.xml><?xml version="1.0" encoding="utf-8"?>
<formControlPr xmlns="http://schemas.microsoft.com/office/spreadsheetml/2009/9/main" objectType="Drop" dropStyle="combo" dx="15" fmlaLink="$T$22" fmlaRange="$Q$15:$Q$19" sel="3" val="0"/>
</file>

<file path=xl/ctrlProps/ctrlProp8.xml><?xml version="1.0" encoding="utf-8"?>
<formControlPr xmlns="http://schemas.microsoft.com/office/spreadsheetml/2009/9/main" objectType="Drop" dropStyle="combo" dx="15" fmlaLink="$T$18" fmlaRange="$Q$15:$Q$19" sel="3" val="0"/>
</file>

<file path=xl/ctrlProps/ctrlProp80.xml><?xml version="1.0" encoding="utf-8"?>
<formControlPr xmlns="http://schemas.microsoft.com/office/spreadsheetml/2009/9/main" objectType="Drop" dropStyle="combo" dx="15" fmlaLink="$T$23" fmlaRange="$Q$15:$Q$19" sel="1" val="0"/>
</file>

<file path=xl/ctrlProps/ctrlProp81.xml><?xml version="1.0" encoding="utf-8"?>
<formControlPr xmlns="http://schemas.microsoft.com/office/spreadsheetml/2009/9/main" objectType="Drop" dropStyle="combo" dx="15" fmlaLink="$T$24" fmlaRange="$Q$15:$Q$19" sel="1" val="0"/>
</file>

<file path=xl/ctrlProps/ctrlProp82.xml><?xml version="1.0" encoding="utf-8"?>
<formControlPr xmlns="http://schemas.microsoft.com/office/spreadsheetml/2009/9/main" objectType="Drop" dropStyle="combo" dx="15" fmlaLink="$T$25" fmlaRange="$Q$15:$Q$19" sel="1" val="0"/>
</file>

<file path=xl/ctrlProps/ctrlProp83.xml><?xml version="1.0" encoding="utf-8"?>
<formControlPr xmlns="http://schemas.microsoft.com/office/spreadsheetml/2009/9/main" objectType="Drop" dropStyle="combo" dx="15" fmlaLink="$T$26" fmlaRange="$Q$15:$Q$19" sel="3" val="0"/>
</file>

<file path=xl/ctrlProps/ctrlProp84.xml><?xml version="1.0" encoding="utf-8"?>
<formControlPr xmlns="http://schemas.microsoft.com/office/spreadsheetml/2009/9/main" objectType="Drop" dropStyle="combo" dx="15" fmlaLink="'Entertainment-Eating-Out'!$T$28" fmlaRange="$Q$15:$Q$19" sel="4" val="0"/>
</file>

<file path=xl/ctrlProps/ctrlProp85.xml><?xml version="1.0" encoding="utf-8"?>
<formControlPr xmlns="http://schemas.microsoft.com/office/spreadsheetml/2009/9/main" objectType="Drop" dropStyle="combo" dx="15" fmlaLink="'Entertainment-Eating-Out'!$T$28" fmlaRange="$Q$15:$Q$19" sel="4" val="0"/>
</file>

<file path=xl/ctrlProps/ctrlProp86.xml><?xml version="1.0" encoding="utf-8"?>
<formControlPr xmlns="http://schemas.microsoft.com/office/spreadsheetml/2009/9/main" objectType="Drop" dropStyle="combo" dx="15" fmlaLink="'Entertainment-Eating-Out'!$T$28" fmlaRange="$Q$27:$Q$29" sel="3" val="0"/>
</file>

<file path=xl/ctrlProps/ctrlProp9.xml><?xml version="1.0" encoding="utf-8"?>
<formControlPr xmlns="http://schemas.microsoft.com/office/spreadsheetml/2009/9/main" objectType="Drop" dropStyle="combo" dx="15" fmlaLink="$T$19" fmlaRange="$Q$15:$Q$19" sel="3" val="0"/>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ducation-Health'!A1"/><Relationship Id="rId7" Type="http://schemas.openxmlformats.org/officeDocument/2006/relationships/hyperlink" Target="http://www.moneysmart.gov.au/" TargetMode="External"/><Relationship Id="rId12" Type="http://schemas.openxmlformats.org/officeDocument/2006/relationships/hyperlink" Target="#Results!A1"/><Relationship Id="rId2" Type="http://schemas.openxmlformats.org/officeDocument/2006/relationships/hyperlink" Target="#'Home-Utilities'!A1"/><Relationship Id="rId1" Type="http://schemas.openxmlformats.org/officeDocument/2006/relationships/hyperlink" Target="#'Financial-Commitments'!A1"/><Relationship Id="rId6" Type="http://schemas.openxmlformats.org/officeDocument/2006/relationships/hyperlink" Target="#Income!A1"/><Relationship Id="rId11" Type="http://schemas.openxmlformats.org/officeDocument/2006/relationships/image" Target="../media/image3.png"/><Relationship Id="rId5" Type="http://schemas.openxmlformats.org/officeDocument/2006/relationships/hyperlink" Target="#'Entertainment-Eating-Out'!A1"/><Relationship Id="rId10" Type="http://schemas.openxmlformats.org/officeDocument/2006/relationships/hyperlink" Target="#Print!A1"/><Relationship Id="rId4" Type="http://schemas.openxmlformats.org/officeDocument/2006/relationships/hyperlink" Target="#'Shopping-Transport'!A1"/><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hyperlink" Target="http://www.moneysmart.gov.au/" TargetMode="External"/><Relationship Id="rId13" Type="http://schemas.openxmlformats.org/officeDocument/2006/relationships/hyperlink" Target="#'Entertainment-Eating-Out'!A1"/><Relationship Id="rId18" Type="http://schemas.openxmlformats.org/officeDocument/2006/relationships/hyperlink" Target="#'How-to-use'!A1"/><Relationship Id="rId3" Type="http://schemas.openxmlformats.org/officeDocument/2006/relationships/image" Target="../media/image4.png"/><Relationship Id="rId7" Type="http://schemas.openxmlformats.org/officeDocument/2006/relationships/hyperlink" Target="#'Financial-Commitments'!A1"/><Relationship Id="rId12" Type="http://schemas.openxmlformats.org/officeDocument/2006/relationships/hyperlink" Target="#'Shopping-Transport'!A1"/><Relationship Id="rId17" Type="http://schemas.openxmlformats.org/officeDocument/2006/relationships/image" Target="../media/image3.png"/><Relationship Id="rId2" Type="http://schemas.openxmlformats.org/officeDocument/2006/relationships/hyperlink" Target="#Income!D9"/><Relationship Id="rId16" Type="http://schemas.openxmlformats.org/officeDocument/2006/relationships/hyperlink" Target="#Print!A1"/><Relationship Id="rId1" Type="http://schemas.openxmlformats.org/officeDocument/2006/relationships/image" Target="../media/image2.png"/><Relationship Id="rId6" Type="http://schemas.openxmlformats.org/officeDocument/2006/relationships/hyperlink" Target="#Income!D12"/><Relationship Id="rId11" Type="http://schemas.openxmlformats.org/officeDocument/2006/relationships/hyperlink" Target="#'Education-Health'!A1"/><Relationship Id="rId5" Type="http://schemas.openxmlformats.org/officeDocument/2006/relationships/hyperlink" Target="#Income!D13"/><Relationship Id="rId15" Type="http://schemas.openxmlformats.org/officeDocument/2006/relationships/hyperlink" Target="#Results!A1"/><Relationship Id="rId10" Type="http://schemas.openxmlformats.org/officeDocument/2006/relationships/hyperlink" Target="#'Home-Utilities'!A1"/><Relationship Id="rId4" Type="http://schemas.openxmlformats.org/officeDocument/2006/relationships/hyperlink" Target="#Income!D10"/><Relationship Id="rId9" Type="http://schemas.openxmlformats.org/officeDocument/2006/relationships/image" Target="../media/image1.png"/><Relationship Id="rId14" Type="http://schemas.openxmlformats.org/officeDocument/2006/relationships/hyperlink" Target="#Income!A1"/></Relationships>
</file>

<file path=xl/drawings/_rels/drawing3.xml.rels><?xml version="1.0" encoding="UTF-8" standalone="yes"?>
<Relationships xmlns="http://schemas.openxmlformats.org/package/2006/relationships"><Relationship Id="rId8" Type="http://schemas.openxmlformats.org/officeDocument/2006/relationships/hyperlink" Target="#'Financial-Commitments'!D22"/><Relationship Id="rId13" Type="http://schemas.openxmlformats.org/officeDocument/2006/relationships/hyperlink" Target="#'Education-Health'!A1"/><Relationship Id="rId18" Type="http://schemas.openxmlformats.org/officeDocument/2006/relationships/image" Target="../media/image3.png"/><Relationship Id="rId3" Type="http://schemas.openxmlformats.org/officeDocument/2006/relationships/hyperlink" Target="#Income!A1"/><Relationship Id="rId7" Type="http://schemas.openxmlformats.org/officeDocument/2006/relationships/hyperlink" Target="#'Financial-Commitments'!D16"/><Relationship Id="rId12" Type="http://schemas.openxmlformats.org/officeDocument/2006/relationships/hyperlink" Target="#'Financial-Commitments'!A1"/><Relationship Id="rId17" Type="http://schemas.openxmlformats.org/officeDocument/2006/relationships/hyperlink" Target="#Print!A1"/><Relationship Id="rId2" Type="http://schemas.openxmlformats.org/officeDocument/2006/relationships/hyperlink" Target="#'Home-Utilities'!A1"/><Relationship Id="rId16" Type="http://schemas.openxmlformats.org/officeDocument/2006/relationships/hyperlink" Target="#Results!A1"/><Relationship Id="rId1" Type="http://schemas.openxmlformats.org/officeDocument/2006/relationships/image" Target="../media/image2.png"/><Relationship Id="rId6" Type="http://schemas.openxmlformats.org/officeDocument/2006/relationships/hyperlink" Target="#'Financial-Commitments'!D21"/><Relationship Id="rId11" Type="http://schemas.openxmlformats.org/officeDocument/2006/relationships/image" Target="../media/image1.png"/><Relationship Id="rId5" Type="http://schemas.openxmlformats.org/officeDocument/2006/relationships/image" Target="../media/image4.png"/><Relationship Id="rId15" Type="http://schemas.openxmlformats.org/officeDocument/2006/relationships/hyperlink" Target="#'Entertainment-Eating-Out'!A1"/><Relationship Id="rId10" Type="http://schemas.openxmlformats.org/officeDocument/2006/relationships/hyperlink" Target="http://www.moneysmart.gov.au/" TargetMode="External"/><Relationship Id="rId4" Type="http://schemas.openxmlformats.org/officeDocument/2006/relationships/hyperlink" Target="#'Financial-Commitments'!D13"/><Relationship Id="rId9" Type="http://schemas.openxmlformats.org/officeDocument/2006/relationships/hyperlink" Target="#'Financial-Commitments'!D12"/><Relationship Id="rId14" Type="http://schemas.openxmlformats.org/officeDocument/2006/relationships/hyperlink" Target="#'Shopping-Transport'!A1"/></Relationships>
</file>

<file path=xl/drawings/_rels/drawing4.xml.rels><?xml version="1.0" encoding="UTF-8" standalone="yes"?>
<Relationships xmlns="http://schemas.openxmlformats.org/package/2006/relationships"><Relationship Id="rId8" Type="http://schemas.openxmlformats.org/officeDocument/2006/relationships/hyperlink" Target="http://www.moneysmart.gov.au/" TargetMode="External"/><Relationship Id="rId13" Type="http://schemas.openxmlformats.org/officeDocument/2006/relationships/hyperlink" Target="#Income!A1"/><Relationship Id="rId3" Type="http://schemas.openxmlformats.org/officeDocument/2006/relationships/hyperlink" Target="#'Financial-Commitments'!A1"/><Relationship Id="rId7" Type="http://schemas.openxmlformats.org/officeDocument/2006/relationships/hyperlink" Target="#'Home-Utilities'!D24"/><Relationship Id="rId12" Type="http://schemas.openxmlformats.org/officeDocument/2006/relationships/hyperlink" Target="#'Entertainment-Eating-Out'!A1"/><Relationship Id="rId2" Type="http://schemas.openxmlformats.org/officeDocument/2006/relationships/hyperlink" Target="#'Education-Health'!A1"/><Relationship Id="rId16"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Home-Utilities'!D23"/><Relationship Id="rId11" Type="http://schemas.openxmlformats.org/officeDocument/2006/relationships/hyperlink" Target="#'Shopping-Transport'!A1"/><Relationship Id="rId5" Type="http://schemas.openxmlformats.org/officeDocument/2006/relationships/image" Target="../media/image4.png"/><Relationship Id="rId15" Type="http://schemas.openxmlformats.org/officeDocument/2006/relationships/hyperlink" Target="#Print!A1"/><Relationship Id="rId10" Type="http://schemas.openxmlformats.org/officeDocument/2006/relationships/hyperlink" Target="#'Home-Utilities'!A1"/><Relationship Id="rId4" Type="http://schemas.openxmlformats.org/officeDocument/2006/relationships/hyperlink" Target="#'Home-Utilities'!D12"/><Relationship Id="rId9" Type="http://schemas.openxmlformats.org/officeDocument/2006/relationships/image" Target="../media/image1.png"/><Relationship Id="rId14" Type="http://schemas.openxmlformats.org/officeDocument/2006/relationships/hyperlink" Target="#Results!A1"/></Relationships>
</file>

<file path=xl/drawings/_rels/drawing5.xml.rels><?xml version="1.0" encoding="UTF-8" standalone="yes"?>
<Relationships xmlns="http://schemas.openxmlformats.org/package/2006/relationships"><Relationship Id="rId8" Type="http://schemas.openxmlformats.org/officeDocument/2006/relationships/hyperlink" Target="#'Education-Health'!D15"/><Relationship Id="rId13" Type="http://schemas.openxmlformats.org/officeDocument/2006/relationships/hyperlink" Target="#'Financial-Commitments'!A1"/><Relationship Id="rId18" Type="http://schemas.openxmlformats.org/officeDocument/2006/relationships/hyperlink" Target="#Print!A1"/><Relationship Id="rId3" Type="http://schemas.openxmlformats.org/officeDocument/2006/relationships/hyperlink" Target="#'Home-Utilities'!A1"/><Relationship Id="rId7" Type="http://schemas.openxmlformats.org/officeDocument/2006/relationships/hyperlink" Target="#'Education-Health'!D24"/><Relationship Id="rId12" Type="http://schemas.openxmlformats.org/officeDocument/2006/relationships/image" Target="../media/image1.png"/><Relationship Id="rId17" Type="http://schemas.openxmlformats.org/officeDocument/2006/relationships/hyperlink" Target="#Results!A1"/><Relationship Id="rId2" Type="http://schemas.openxmlformats.org/officeDocument/2006/relationships/hyperlink" Target="#'Shopping-Transport'!A1"/><Relationship Id="rId16" Type="http://schemas.openxmlformats.org/officeDocument/2006/relationships/hyperlink" Target="#Income!A1"/><Relationship Id="rId1" Type="http://schemas.openxmlformats.org/officeDocument/2006/relationships/image" Target="../media/image2.png"/><Relationship Id="rId6" Type="http://schemas.openxmlformats.org/officeDocument/2006/relationships/hyperlink" Target="#'Education-Health'!D23"/><Relationship Id="rId11" Type="http://schemas.openxmlformats.org/officeDocument/2006/relationships/hyperlink" Target="http://www.moneysmart.gov.au/" TargetMode="External"/><Relationship Id="rId5" Type="http://schemas.openxmlformats.org/officeDocument/2006/relationships/image" Target="../media/image4.png"/><Relationship Id="rId15" Type="http://schemas.openxmlformats.org/officeDocument/2006/relationships/hyperlink" Target="#'Entertainment-Eating-Out'!A1"/><Relationship Id="rId10" Type="http://schemas.openxmlformats.org/officeDocument/2006/relationships/hyperlink" Target="#'Education-Health'!D11"/><Relationship Id="rId19" Type="http://schemas.openxmlformats.org/officeDocument/2006/relationships/image" Target="../media/image3.png"/><Relationship Id="rId4" Type="http://schemas.openxmlformats.org/officeDocument/2006/relationships/hyperlink" Target="#'Education-Health'!D21"/><Relationship Id="rId9" Type="http://schemas.openxmlformats.org/officeDocument/2006/relationships/hyperlink" Target="#'Education-Health'!D20"/><Relationship Id="rId14" Type="http://schemas.openxmlformats.org/officeDocument/2006/relationships/hyperlink" Target="#'Education-Health'!A1"/></Relationships>
</file>

<file path=xl/drawings/_rels/drawing6.xml.rels><?xml version="1.0" encoding="UTF-8" standalone="yes"?>
<Relationships xmlns="http://schemas.openxmlformats.org/package/2006/relationships"><Relationship Id="rId8" Type="http://schemas.openxmlformats.org/officeDocument/2006/relationships/hyperlink" Target="#'Shopping-Transport'!D26"/><Relationship Id="rId13" Type="http://schemas.openxmlformats.org/officeDocument/2006/relationships/hyperlink" Target="#'Shopping-Transport'!A1"/><Relationship Id="rId3" Type="http://schemas.openxmlformats.org/officeDocument/2006/relationships/hyperlink" Target="#'Education-Health'!A1"/><Relationship Id="rId7" Type="http://schemas.openxmlformats.org/officeDocument/2006/relationships/hyperlink" Target="#'Shopping-Transport'!D15"/><Relationship Id="rId12" Type="http://schemas.openxmlformats.org/officeDocument/2006/relationships/hyperlink" Target="#'Home-Utilities'!A1"/><Relationship Id="rId17" Type="http://schemas.openxmlformats.org/officeDocument/2006/relationships/image" Target="../media/image3.png"/><Relationship Id="rId2" Type="http://schemas.openxmlformats.org/officeDocument/2006/relationships/hyperlink" Target="#'Entertainment-Eating-Out'!A1"/><Relationship Id="rId16" Type="http://schemas.openxmlformats.org/officeDocument/2006/relationships/hyperlink" Target="#Print!A1"/><Relationship Id="rId1" Type="http://schemas.openxmlformats.org/officeDocument/2006/relationships/image" Target="../media/image2.png"/><Relationship Id="rId6" Type="http://schemas.openxmlformats.org/officeDocument/2006/relationships/hyperlink" Target="#'Shopping-Transport'!D20"/><Relationship Id="rId11" Type="http://schemas.openxmlformats.org/officeDocument/2006/relationships/hyperlink" Target="#'Financial-Commitments'!A1"/><Relationship Id="rId5" Type="http://schemas.openxmlformats.org/officeDocument/2006/relationships/image" Target="../media/image4.png"/><Relationship Id="rId15" Type="http://schemas.openxmlformats.org/officeDocument/2006/relationships/hyperlink" Target="#Results!A1"/><Relationship Id="rId10" Type="http://schemas.openxmlformats.org/officeDocument/2006/relationships/image" Target="../media/image1.png"/><Relationship Id="rId4" Type="http://schemas.openxmlformats.org/officeDocument/2006/relationships/hyperlink" Target="#'Shopping-Transport'!D16"/><Relationship Id="rId9" Type="http://schemas.openxmlformats.org/officeDocument/2006/relationships/hyperlink" Target="http://www.moneysmart.gov.au/" TargetMode="External"/><Relationship Id="rId14" Type="http://schemas.openxmlformats.org/officeDocument/2006/relationships/hyperlink" Target="#Income!A1"/></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Income!A1"/><Relationship Id="rId3" Type="http://schemas.openxmlformats.org/officeDocument/2006/relationships/hyperlink" Target="#'Shopping-Transport'!A1"/><Relationship Id="rId7" Type="http://schemas.openxmlformats.org/officeDocument/2006/relationships/hyperlink" Target="http://www.moneysmart.gov.au/" TargetMode="External"/><Relationship Id="rId12" Type="http://schemas.openxmlformats.org/officeDocument/2006/relationships/hyperlink" Target="#'Entertainment-Eating-Out'!A1"/><Relationship Id="rId2" Type="http://schemas.openxmlformats.org/officeDocument/2006/relationships/hyperlink" Target="#Results!A1"/><Relationship Id="rId1" Type="http://schemas.openxmlformats.org/officeDocument/2006/relationships/image" Target="../media/image2.png"/><Relationship Id="rId6" Type="http://schemas.openxmlformats.org/officeDocument/2006/relationships/hyperlink" Target="#'Entertainment-Eating-Out'!D12"/><Relationship Id="rId11" Type="http://schemas.openxmlformats.org/officeDocument/2006/relationships/hyperlink" Target="#'Education-Health'!A1"/><Relationship Id="rId5" Type="http://schemas.openxmlformats.org/officeDocument/2006/relationships/image" Target="../media/image4.png"/><Relationship Id="rId15" Type="http://schemas.openxmlformats.org/officeDocument/2006/relationships/image" Target="../media/image3.png"/><Relationship Id="rId10" Type="http://schemas.openxmlformats.org/officeDocument/2006/relationships/hyperlink" Target="#'Home-Utilities'!A1"/><Relationship Id="rId4" Type="http://schemas.openxmlformats.org/officeDocument/2006/relationships/hyperlink" Target="#'Entertainment-Eating-Out'!D17"/><Relationship Id="rId9" Type="http://schemas.openxmlformats.org/officeDocument/2006/relationships/hyperlink" Target="#'Financial-Commitments'!A1"/><Relationship Id="rId14" Type="http://schemas.openxmlformats.org/officeDocument/2006/relationships/hyperlink" Target="#Print!A1"/></Relationships>
</file>

<file path=xl/drawings/_rels/drawing8.xml.rels><?xml version="1.0" encoding="UTF-8" standalone="yes"?>
<Relationships xmlns="http://schemas.openxmlformats.org/package/2006/relationships"><Relationship Id="rId8" Type="http://schemas.openxmlformats.org/officeDocument/2006/relationships/hyperlink" Target="#'Shopping-Transport'!A1"/><Relationship Id="rId13" Type="http://schemas.openxmlformats.org/officeDocument/2006/relationships/image" Target="../media/image3.png"/><Relationship Id="rId3" Type="http://schemas.openxmlformats.org/officeDocument/2006/relationships/image" Target="../media/image1.png"/><Relationship Id="rId7" Type="http://schemas.openxmlformats.org/officeDocument/2006/relationships/hyperlink" Target="#'Education-Health'!A1"/><Relationship Id="rId12" Type="http://schemas.openxmlformats.org/officeDocument/2006/relationships/hyperlink" Target="#Print!A1"/><Relationship Id="rId2" Type="http://schemas.openxmlformats.org/officeDocument/2006/relationships/hyperlink" Target="http://www.moneysmart.gov.au/" TargetMode="External"/><Relationship Id="rId1" Type="http://schemas.openxmlformats.org/officeDocument/2006/relationships/hyperlink" Target="#'Entertainment-Eating-Out'!A1"/><Relationship Id="rId6" Type="http://schemas.openxmlformats.org/officeDocument/2006/relationships/hyperlink" Target="#'Home-Utilities'!A1"/><Relationship Id="rId11" Type="http://schemas.openxmlformats.org/officeDocument/2006/relationships/image" Target="../media/image2.png"/><Relationship Id="rId5" Type="http://schemas.openxmlformats.org/officeDocument/2006/relationships/hyperlink" Target="#'Financial-Commitments'!A1"/><Relationship Id="rId10" Type="http://schemas.openxmlformats.org/officeDocument/2006/relationships/hyperlink" Target="#Results!A1"/><Relationship Id="rId4" Type="http://schemas.openxmlformats.org/officeDocument/2006/relationships/chart" Target="../charts/chart1.xml"/><Relationship Id="rId9" Type="http://schemas.openxmlformats.org/officeDocument/2006/relationships/hyperlink" Target="#Income!A1"/></Relationships>
</file>

<file path=xl/drawings/_rels/drawing9.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www.moneysmart.gov.au/" TargetMode="External"/><Relationship Id="rId6" Type="http://schemas.openxmlformats.org/officeDocument/2006/relationships/image" Target="../media/image2.png"/><Relationship Id="rId5" Type="http://schemas.openxmlformats.org/officeDocument/2006/relationships/hyperlink" Target="#Results!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609600</xdr:colOff>
      <xdr:row>2</xdr:row>
      <xdr:rowOff>161925</xdr:rowOff>
    </xdr:from>
    <xdr:to>
      <xdr:col>1</xdr:col>
      <xdr:colOff>2180788</xdr:colOff>
      <xdr:row>4</xdr:row>
      <xdr:rowOff>180975</xdr:rowOff>
    </xdr:to>
    <xdr:sp macro="" textlink="">
      <xdr:nvSpPr>
        <xdr:cNvPr id="7" name="Round Same Side Corner Rectangle 6">
          <a:hlinkClick xmlns:r="http://schemas.openxmlformats.org/officeDocument/2006/relationships" r:id="rId1" tooltip="Financial commitments"/>
          <a:extLst>
            <a:ext uri="{FF2B5EF4-FFF2-40B4-BE49-F238E27FC236}">
              <a16:creationId xmlns:a16="http://schemas.microsoft.com/office/drawing/2014/main" id="{2756A088-C370-C13F-FA1E-F0A3105AD554}"/>
            </a:ext>
          </a:extLst>
        </xdr:cNvPr>
        <xdr:cNvSpPr/>
      </xdr:nvSpPr>
      <xdr:spPr bwMode="auto">
        <a:xfrm>
          <a:off x="952500" y="590550"/>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161925</xdr:rowOff>
    </xdr:from>
    <xdr:to>
      <xdr:col>1</xdr:col>
      <xdr:colOff>3625850</xdr:colOff>
      <xdr:row>4</xdr:row>
      <xdr:rowOff>180975</xdr:rowOff>
    </xdr:to>
    <xdr:sp macro="" textlink="">
      <xdr:nvSpPr>
        <xdr:cNvPr id="84157" name="Round Same Side Corner Rectangle 7">
          <a:hlinkClick xmlns:r="http://schemas.openxmlformats.org/officeDocument/2006/relationships" r:id="rId2" tooltip="Home / Utilities"/>
          <a:extLst>
            <a:ext uri="{FF2B5EF4-FFF2-40B4-BE49-F238E27FC236}">
              <a16:creationId xmlns:a16="http://schemas.microsoft.com/office/drawing/2014/main" id="{CCCC46C2-16BD-B7BF-7B4D-635BC2FDE9FF}"/>
            </a:ext>
          </a:extLst>
        </xdr:cNvPr>
        <xdr:cNvSpPr>
          <a:spLocks noChangeArrowheads="1"/>
        </xdr:cNvSpPr>
      </xdr:nvSpPr>
      <xdr:spPr bwMode="auto">
        <a:xfrm>
          <a:off x="2343150" y="590550"/>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Home / </a:t>
          </a:r>
        </a:p>
        <a:p>
          <a:pPr algn="ctr" rtl="0">
            <a:lnSpc>
              <a:spcPts val="1100"/>
            </a:lnSpc>
            <a:defRPr sz="1000"/>
          </a:pPr>
          <a:r>
            <a:rPr lang="en-AU" sz="1100" b="1" i="0" u="none" strike="noStrike" baseline="0">
              <a:solidFill>
                <a:srgbClr val="000000"/>
              </a:solidFill>
              <a:latin typeface="Arial"/>
              <a:cs typeface="Arial"/>
            </a:rPr>
            <a:t>utilities</a:t>
          </a:r>
        </a:p>
      </xdr:txBody>
    </xdr:sp>
    <xdr:clientData/>
  </xdr:twoCellAnchor>
  <xdr:twoCellAnchor>
    <xdr:from>
      <xdr:col>1</xdr:col>
      <xdr:colOff>3657600</xdr:colOff>
      <xdr:row>2</xdr:row>
      <xdr:rowOff>161925</xdr:rowOff>
    </xdr:from>
    <xdr:to>
      <xdr:col>3</xdr:col>
      <xdr:colOff>127000</xdr:colOff>
      <xdr:row>4</xdr:row>
      <xdr:rowOff>180975</xdr:rowOff>
    </xdr:to>
    <xdr:sp macro="" textlink="">
      <xdr:nvSpPr>
        <xdr:cNvPr id="84158" name="Round Same Side Corner Rectangle 8">
          <a:hlinkClick xmlns:r="http://schemas.openxmlformats.org/officeDocument/2006/relationships" r:id="rId3" tooltip="Education / Health"/>
          <a:extLst>
            <a:ext uri="{FF2B5EF4-FFF2-40B4-BE49-F238E27FC236}">
              <a16:creationId xmlns:a16="http://schemas.microsoft.com/office/drawing/2014/main" id="{250A89F5-6AD8-1AA9-1558-9B2074F44EBE}"/>
            </a:ext>
          </a:extLst>
        </xdr:cNvPr>
        <xdr:cNvSpPr>
          <a:spLocks noChangeArrowheads="1"/>
        </xdr:cNvSpPr>
      </xdr:nvSpPr>
      <xdr:spPr bwMode="auto">
        <a:xfrm>
          <a:off x="3619500" y="590550"/>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ln>
                <a:noFill/>
              </a:ln>
              <a:solidFill>
                <a:schemeClr val="tx1"/>
              </a:solidFill>
              <a:latin typeface="Arial"/>
              <a:cs typeface="Arial"/>
            </a:rPr>
            <a:t>Education</a:t>
          </a:r>
          <a:r>
            <a:rPr lang="en-AU" sz="1100" b="1" i="0" u="none" strike="noStrike" baseline="0">
              <a:solidFill>
                <a:srgbClr val="000000"/>
              </a:solidFill>
              <a:latin typeface="Arial"/>
              <a:cs typeface="Arial"/>
            </a:rPr>
            <a:t> / </a:t>
          </a:r>
        </a:p>
        <a:p>
          <a:pPr algn="ctr" rtl="0">
            <a:lnSpc>
              <a:spcPts val="1100"/>
            </a:lnSpc>
            <a:defRPr sz="1000"/>
          </a:pPr>
          <a:r>
            <a:rPr lang="en-AU" sz="1100" b="1" i="0" u="none" strike="noStrike" baseline="0">
              <a:solidFill>
                <a:srgbClr val="000000"/>
              </a:solidFill>
              <a:latin typeface="Arial"/>
              <a:cs typeface="Arial"/>
            </a:rPr>
            <a:t>health</a:t>
          </a:r>
        </a:p>
      </xdr:txBody>
    </xdr:sp>
    <xdr:clientData/>
  </xdr:twoCellAnchor>
  <xdr:twoCellAnchor>
    <xdr:from>
      <xdr:col>3</xdr:col>
      <xdr:colOff>136525</xdr:colOff>
      <xdr:row>2</xdr:row>
      <xdr:rowOff>161925</xdr:rowOff>
    </xdr:from>
    <xdr:to>
      <xdr:col>4</xdr:col>
      <xdr:colOff>431876</xdr:colOff>
      <xdr:row>4</xdr:row>
      <xdr:rowOff>180975</xdr:rowOff>
    </xdr:to>
    <xdr:sp macro="" textlink="">
      <xdr:nvSpPr>
        <xdr:cNvPr id="84159" name="Round Same Side Corner Rectangle 9">
          <a:hlinkClick xmlns:r="http://schemas.openxmlformats.org/officeDocument/2006/relationships" r:id="rId4" tooltip="Shopping / Transport"/>
          <a:extLst>
            <a:ext uri="{FF2B5EF4-FFF2-40B4-BE49-F238E27FC236}">
              <a16:creationId xmlns:a16="http://schemas.microsoft.com/office/drawing/2014/main" id="{63770469-6A89-754D-BD97-4AF66772B720}"/>
            </a:ext>
          </a:extLst>
        </xdr:cNvPr>
        <xdr:cNvSpPr>
          <a:spLocks noChangeArrowheads="1"/>
        </xdr:cNvSpPr>
      </xdr:nvSpPr>
      <xdr:spPr bwMode="auto">
        <a:xfrm>
          <a:off x="5114925" y="590550"/>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Shopping / </a:t>
          </a:r>
        </a:p>
        <a:p>
          <a:pPr algn="ctr" rtl="0">
            <a:lnSpc>
              <a:spcPts val="1100"/>
            </a:lnSpc>
            <a:defRPr sz="1000"/>
          </a:pPr>
          <a:r>
            <a:rPr lang="en-AU" sz="1100" b="1" i="0" u="none" strike="noStrike" baseline="0">
              <a:solidFill>
                <a:srgbClr val="000000"/>
              </a:solidFill>
              <a:latin typeface="Arial"/>
              <a:cs typeface="Arial"/>
            </a:rPr>
            <a:t>transport</a:t>
          </a:r>
        </a:p>
      </xdr:txBody>
    </xdr:sp>
    <xdr:clientData/>
  </xdr:twoCellAnchor>
  <xdr:twoCellAnchor>
    <xdr:from>
      <xdr:col>4</xdr:col>
      <xdr:colOff>441326</xdr:colOff>
      <xdr:row>2</xdr:row>
      <xdr:rowOff>161925</xdr:rowOff>
    </xdr:from>
    <xdr:to>
      <xdr:col>5</xdr:col>
      <xdr:colOff>422275</xdr:colOff>
      <xdr:row>4</xdr:row>
      <xdr:rowOff>180975</xdr:rowOff>
    </xdr:to>
    <xdr:sp macro="" textlink="">
      <xdr:nvSpPr>
        <xdr:cNvPr id="84160" name="Round Same Side Corner Rectangle 10">
          <a:hlinkClick xmlns:r="http://schemas.openxmlformats.org/officeDocument/2006/relationships" r:id="rId5" tooltip="Entertainment / Eating out"/>
          <a:extLst>
            <a:ext uri="{FF2B5EF4-FFF2-40B4-BE49-F238E27FC236}">
              <a16:creationId xmlns:a16="http://schemas.microsoft.com/office/drawing/2014/main" id="{385A0CC1-CF32-C568-2EC5-1E0330F7292B}"/>
            </a:ext>
          </a:extLst>
        </xdr:cNvPr>
        <xdr:cNvSpPr>
          <a:spLocks noChangeArrowheads="1"/>
        </xdr:cNvSpPr>
      </xdr:nvSpPr>
      <xdr:spPr bwMode="auto">
        <a:xfrm>
          <a:off x="6543676" y="590550"/>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a:t>
          </a:r>
        </a:p>
        <a:p>
          <a:pPr algn="ctr" rtl="0">
            <a:lnSpc>
              <a:spcPts val="1100"/>
            </a:lnSpc>
            <a:defRPr sz="1000"/>
          </a:pPr>
          <a:r>
            <a:rPr lang="en-AU" sz="1100" b="1" i="0" u="none" strike="noStrike" baseline="0">
              <a:solidFill>
                <a:srgbClr val="000000"/>
              </a:solidFill>
              <a:latin typeface="Arial"/>
              <a:cs typeface="Arial"/>
            </a:rPr>
            <a:t>eating out</a:t>
          </a:r>
        </a:p>
      </xdr:txBody>
    </xdr:sp>
    <xdr:clientData/>
  </xdr:twoCellAnchor>
  <xdr:twoCellAnchor>
    <xdr:from>
      <xdr:col>0</xdr:col>
      <xdr:colOff>19050</xdr:colOff>
      <xdr:row>2</xdr:row>
      <xdr:rowOff>161925</xdr:rowOff>
    </xdr:from>
    <xdr:to>
      <xdr:col>1</xdr:col>
      <xdr:colOff>600817</xdr:colOff>
      <xdr:row>4</xdr:row>
      <xdr:rowOff>180975</xdr:rowOff>
    </xdr:to>
    <xdr:sp macro="" textlink="">
      <xdr:nvSpPr>
        <xdr:cNvPr id="84161" name="Round Same Side Corner Rectangle 11">
          <a:hlinkClick xmlns:r="http://schemas.openxmlformats.org/officeDocument/2006/relationships" r:id="rId6" tooltip="Income"/>
          <a:extLst>
            <a:ext uri="{FF2B5EF4-FFF2-40B4-BE49-F238E27FC236}">
              <a16:creationId xmlns:a16="http://schemas.microsoft.com/office/drawing/2014/main" id="{33BF2984-E096-80C2-8187-A3206BC47208}"/>
            </a:ext>
          </a:extLst>
        </xdr:cNvPr>
        <xdr:cNvSpPr>
          <a:spLocks noChangeArrowheads="1"/>
        </xdr:cNvSpPr>
      </xdr:nvSpPr>
      <xdr:spPr bwMode="auto">
        <a:xfrm>
          <a:off x="19050" y="590550"/>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22580" name="Rectangle 12">
          <a:extLst>
            <a:ext uri="{FF2B5EF4-FFF2-40B4-BE49-F238E27FC236}">
              <a16:creationId xmlns:a16="http://schemas.microsoft.com/office/drawing/2014/main" id="{C84F335C-FE7E-BB0B-3821-AAFF0AEBC676}"/>
            </a:ext>
          </a:extLst>
        </xdr:cNvPr>
        <xdr:cNvSpPr>
          <a:spLocks noChangeArrowheads="1"/>
        </xdr:cNvSpPr>
      </xdr:nvSpPr>
      <xdr:spPr bwMode="auto">
        <a:xfrm>
          <a:off x="102870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14" name="Rectangle 13">
          <a:extLst>
            <a:ext uri="{FF2B5EF4-FFF2-40B4-BE49-F238E27FC236}">
              <a16:creationId xmlns:a16="http://schemas.microsoft.com/office/drawing/2014/main" id="{F498AA73-CF0D-77B5-F265-64F5AF631790}"/>
            </a:ext>
          </a:extLst>
        </xdr:cNvPr>
        <xdr:cNvSpPr/>
      </xdr:nvSpPr>
      <xdr:spPr>
        <a:xfrm>
          <a:off x="9071880" y="20886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22582" name="Rectangle 14">
          <a:extLst>
            <a:ext uri="{FF2B5EF4-FFF2-40B4-BE49-F238E27FC236}">
              <a16:creationId xmlns:a16="http://schemas.microsoft.com/office/drawing/2014/main" id="{30FE0880-546C-4FA7-35A5-8C000A15D5DD}"/>
            </a:ext>
          </a:extLst>
        </xdr:cNvPr>
        <xdr:cNvSpPr>
          <a:spLocks noChangeArrowheads="1"/>
        </xdr:cNvSpPr>
      </xdr:nvSpPr>
      <xdr:spPr bwMode="auto">
        <a:xfrm>
          <a:off x="102616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22583" name="Rectangle 15">
          <a:extLst>
            <a:ext uri="{FF2B5EF4-FFF2-40B4-BE49-F238E27FC236}">
              <a16:creationId xmlns:a16="http://schemas.microsoft.com/office/drawing/2014/main" id="{B2E02C3A-741D-90A9-BA0A-AE360E096F2B}"/>
            </a:ext>
          </a:extLst>
        </xdr:cNvPr>
        <xdr:cNvSpPr>
          <a:spLocks noChangeArrowheads="1"/>
        </xdr:cNvSpPr>
      </xdr:nvSpPr>
      <xdr:spPr bwMode="auto">
        <a:xfrm>
          <a:off x="102616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22584" name="Rectangle 16">
          <a:extLst>
            <a:ext uri="{FF2B5EF4-FFF2-40B4-BE49-F238E27FC236}">
              <a16:creationId xmlns:a16="http://schemas.microsoft.com/office/drawing/2014/main" id="{6633A8CC-6FF6-39BA-B650-DF0A69C5B082}"/>
            </a:ext>
          </a:extLst>
        </xdr:cNvPr>
        <xdr:cNvSpPr>
          <a:spLocks noChangeArrowheads="1"/>
        </xdr:cNvSpPr>
      </xdr:nvSpPr>
      <xdr:spPr bwMode="auto">
        <a:xfrm>
          <a:off x="102616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22585" name="Rectangle 17">
          <a:extLst>
            <a:ext uri="{FF2B5EF4-FFF2-40B4-BE49-F238E27FC236}">
              <a16:creationId xmlns:a16="http://schemas.microsoft.com/office/drawing/2014/main" id="{C1402561-311F-AB11-420F-BEE9FAA6C425}"/>
            </a:ext>
          </a:extLst>
        </xdr:cNvPr>
        <xdr:cNvSpPr>
          <a:spLocks noChangeArrowheads="1"/>
        </xdr:cNvSpPr>
      </xdr:nvSpPr>
      <xdr:spPr bwMode="auto">
        <a:xfrm>
          <a:off x="102616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22586" name="Rectangle 18">
          <a:extLst>
            <a:ext uri="{FF2B5EF4-FFF2-40B4-BE49-F238E27FC236}">
              <a16:creationId xmlns:a16="http://schemas.microsoft.com/office/drawing/2014/main" id="{BB997AAE-7117-BF24-6596-8D7B5DB75561}"/>
            </a:ext>
          </a:extLst>
        </xdr:cNvPr>
        <xdr:cNvSpPr>
          <a:spLocks noChangeArrowheads="1"/>
        </xdr:cNvSpPr>
      </xdr:nvSpPr>
      <xdr:spPr bwMode="auto">
        <a:xfrm>
          <a:off x="102616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22587" name="Rectangle 19">
          <a:extLst>
            <a:ext uri="{FF2B5EF4-FFF2-40B4-BE49-F238E27FC236}">
              <a16:creationId xmlns:a16="http://schemas.microsoft.com/office/drawing/2014/main" id="{7B07DC86-01E2-7491-030A-0310982B3D6B}"/>
            </a:ext>
          </a:extLst>
        </xdr:cNvPr>
        <xdr:cNvSpPr>
          <a:spLocks noChangeArrowheads="1"/>
        </xdr:cNvSpPr>
      </xdr:nvSpPr>
      <xdr:spPr bwMode="auto">
        <a:xfrm>
          <a:off x="102616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22588" name="Rectangle 20">
          <a:extLst>
            <a:ext uri="{FF2B5EF4-FFF2-40B4-BE49-F238E27FC236}">
              <a16:creationId xmlns:a16="http://schemas.microsoft.com/office/drawing/2014/main" id="{525D5641-6233-F701-282A-4BCEE57267B9}"/>
            </a:ext>
          </a:extLst>
        </xdr:cNvPr>
        <xdr:cNvSpPr>
          <a:spLocks noChangeArrowheads="1"/>
        </xdr:cNvSpPr>
      </xdr:nvSpPr>
      <xdr:spPr bwMode="auto">
        <a:xfrm>
          <a:off x="102616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22589" name="Rectangle 21">
          <a:extLst>
            <a:ext uri="{FF2B5EF4-FFF2-40B4-BE49-F238E27FC236}">
              <a16:creationId xmlns:a16="http://schemas.microsoft.com/office/drawing/2014/main" id="{3C70DD09-5EFC-B741-B306-1C0381961D1B}"/>
            </a:ext>
          </a:extLst>
        </xdr:cNvPr>
        <xdr:cNvSpPr>
          <a:spLocks noChangeArrowheads="1"/>
        </xdr:cNvSpPr>
      </xdr:nvSpPr>
      <xdr:spPr bwMode="auto">
        <a:xfrm>
          <a:off x="102616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10</xdr:col>
      <xdr:colOff>190500</xdr:colOff>
      <xdr:row>0</xdr:row>
      <xdr:rowOff>63500</xdr:rowOff>
    </xdr:from>
    <xdr:to>
      <xdr:col>12</xdr:col>
      <xdr:colOff>0</xdr:colOff>
      <xdr:row>1</xdr:row>
      <xdr:rowOff>139700</xdr:rowOff>
    </xdr:to>
    <xdr:pic>
      <xdr:nvPicPr>
        <xdr:cNvPr id="422590" name="Picture 25" descr="MoneySmartLogoSmall.png">
          <a:hlinkClick xmlns:r="http://schemas.openxmlformats.org/officeDocument/2006/relationships" r:id="rId7"/>
          <a:extLst>
            <a:ext uri="{FF2B5EF4-FFF2-40B4-BE49-F238E27FC236}">
              <a16:creationId xmlns:a16="http://schemas.microsoft.com/office/drawing/2014/main" id="{EF6DB723-F3F0-4F2F-661C-6AC3FC185CD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655300" y="6350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139700</xdr:colOff>
      <xdr:row>27</xdr:row>
      <xdr:rowOff>177800</xdr:rowOff>
    </xdr:from>
    <xdr:to>
      <xdr:col>7</xdr:col>
      <xdr:colOff>215900</xdr:colOff>
      <xdr:row>31</xdr:row>
      <xdr:rowOff>177800</xdr:rowOff>
    </xdr:to>
    <xdr:pic>
      <xdr:nvPicPr>
        <xdr:cNvPr id="422591" name="Picture 1" descr="bluetintpaperCurl.png">
          <a:extLst>
            <a:ext uri="{FF2B5EF4-FFF2-40B4-BE49-F238E27FC236}">
              <a16:creationId xmlns:a16="http://schemas.microsoft.com/office/drawing/2014/main" id="{489BEBFE-C62F-8AAC-15E4-3AC498148F9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296400" y="5918200"/>
          <a:ext cx="8763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561975</xdr:colOff>
      <xdr:row>30</xdr:row>
      <xdr:rowOff>28575</xdr:rowOff>
    </xdr:from>
    <xdr:to>
      <xdr:col>7</xdr:col>
      <xdr:colOff>176404</xdr:colOff>
      <xdr:row>31</xdr:row>
      <xdr:rowOff>107025</xdr:rowOff>
    </xdr:to>
    <xdr:sp macro="" textlink="">
      <xdr:nvSpPr>
        <xdr:cNvPr id="24" name="Right Arrow 23" descr="Next">
          <a:hlinkClick xmlns:r="http://schemas.openxmlformats.org/officeDocument/2006/relationships" r:id="rId6" tooltip="Next"/>
          <a:extLst>
            <a:ext uri="{FF2B5EF4-FFF2-40B4-BE49-F238E27FC236}">
              <a16:creationId xmlns:a16="http://schemas.microsoft.com/office/drawing/2014/main" id="{9AF8FB08-A4BB-A249-1C57-4F523D0E2767}"/>
            </a:ext>
          </a:extLst>
        </xdr:cNvPr>
        <xdr:cNvSpPr>
          <a:spLocks/>
        </xdr:cNvSpPr>
      </xdr:nvSpPr>
      <xdr:spPr>
        <a:xfrm>
          <a:off x="8591550" y="6267450"/>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11</xdr:col>
      <xdr:colOff>533400</xdr:colOff>
      <xdr:row>3</xdr:row>
      <xdr:rowOff>50800</xdr:rowOff>
    </xdr:from>
    <xdr:to>
      <xdr:col>11</xdr:col>
      <xdr:colOff>876300</xdr:colOff>
      <xdr:row>4</xdr:row>
      <xdr:rowOff>127000</xdr:rowOff>
    </xdr:to>
    <xdr:pic macro="[0]!ThisWorkbook.PrintBudgetPlanner">
      <xdr:nvPicPr>
        <xdr:cNvPr id="422593" name="Picture 1239" descr="icon-printpage">
          <a:hlinkClick xmlns:r="http://schemas.openxmlformats.org/officeDocument/2006/relationships" r:id="rId10"/>
          <a:extLst>
            <a:ext uri="{FF2B5EF4-FFF2-40B4-BE49-F238E27FC236}">
              <a16:creationId xmlns:a16="http://schemas.microsoft.com/office/drawing/2014/main" id="{0E5FE194-C49B-4998-A907-1C53D40535E6}"/>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331700" y="660400"/>
          <a:ext cx="342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6</xdr:col>
      <xdr:colOff>98425</xdr:colOff>
      <xdr:row>2</xdr:row>
      <xdr:rowOff>161925</xdr:rowOff>
    </xdr:from>
    <xdr:to>
      <xdr:col>7</xdr:col>
      <xdr:colOff>225425</xdr:colOff>
      <xdr:row>4</xdr:row>
      <xdr:rowOff>180975</xdr:rowOff>
    </xdr:to>
    <xdr:sp macro="" textlink="">
      <xdr:nvSpPr>
        <xdr:cNvPr id="26" name="Round Same Side Corner Rectangle 10">
          <a:hlinkClick xmlns:r="http://schemas.openxmlformats.org/officeDocument/2006/relationships" r:id="rId12" tooltip="Results"/>
          <a:extLst>
            <a:ext uri="{FF2B5EF4-FFF2-40B4-BE49-F238E27FC236}">
              <a16:creationId xmlns:a16="http://schemas.microsoft.com/office/drawing/2014/main" id="{76F027E9-3740-9EEF-9A01-45223510A3D2}"/>
            </a:ext>
          </a:extLst>
        </xdr:cNvPr>
        <xdr:cNvSpPr>
          <a:spLocks noChangeArrowheads="1"/>
        </xdr:cNvSpPr>
      </xdr:nvSpPr>
      <xdr:spPr bwMode="auto">
        <a:xfrm>
          <a:off x="8191500" y="590550"/>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mc:AlternateContent xmlns:mc="http://schemas.openxmlformats.org/markup-compatibility/2006">
    <mc:Choice xmlns:a14="http://schemas.microsoft.com/office/drawing/2010/main" Requires="a14">
      <xdr:twoCellAnchor>
        <xdr:from>
          <xdr:col>11</xdr:col>
          <xdr:colOff>0</xdr:colOff>
          <xdr:row>6</xdr:row>
          <xdr:rowOff>12700</xdr:rowOff>
        </xdr:from>
        <xdr:to>
          <xdr:col>11</xdr:col>
          <xdr:colOff>876300</xdr:colOff>
          <xdr:row>7</xdr:row>
          <xdr:rowOff>0</xdr:rowOff>
        </xdr:to>
        <xdr:sp macro="" textlink="">
          <xdr:nvSpPr>
            <xdr:cNvPr id="84181" name="Drop Down 1237" hidden="1">
              <a:extLst>
                <a:ext uri="{63B3BB69-23CF-44E3-9099-C40C66FF867C}">
                  <a14:compatExt spid="_x0000_s84181"/>
                </a:ext>
                <a:ext uri="{FF2B5EF4-FFF2-40B4-BE49-F238E27FC236}">
                  <a16:creationId xmlns:a16="http://schemas.microsoft.com/office/drawing/2014/main" id="{6F5D9B57-D59B-724A-8A8D-643EF03EED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317500</xdr:colOff>
      <xdr:row>28</xdr:row>
      <xdr:rowOff>0</xdr:rowOff>
    </xdr:from>
    <xdr:to>
      <xdr:col>8</xdr:col>
      <xdr:colOff>12700</xdr:colOff>
      <xdr:row>32</xdr:row>
      <xdr:rowOff>0</xdr:rowOff>
    </xdr:to>
    <xdr:pic>
      <xdr:nvPicPr>
        <xdr:cNvPr id="492550" name="Picture 1" descr="bluetintpaperCurl.png">
          <a:extLst>
            <a:ext uri="{FF2B5EF4-FFF2-40B4-BE49-F238E27FC236}">
              <a16:creationId xmlns:a16="http://schemas.microsoft.com/office/drawing/2014/main" id="{DAE867E8-7FF2-18EE-AA58-35FF17DB16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0" y="5956300"/>
          <a:ext cx="8763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3022600</xdr:colOff>
      <xdr:row>8</xdr:row>
      <xdr:rowOff>12700</xdr:rowOff>
    </xdr:from>
    <xdr:to>
      <xdr:col>1</xdr:col>
      <xdr:colOff>3238500</xdr:colOff>
      <xdr:row>8</xdr:row>
      <xdr:rowOff>203200</xdr:rowOff>
    </xdr:to>
    <xdr:pic>
      <xdr:nvPicPr>
        <xdr:cNvPr id="492551" name="Picture 15" descr="InfoIconExcel.png">
          <a:hlinkClick xmlns:r="http://schemas.openxmlformats.org/officeDocument/2006/relationships" r:id="rId2" tooltip="After tax, before any voluntary super contributions - look at your payslip"/>
          <a:extLst>
            <a:ext uri="{FF2B5EF4-FFF2-40B4-BE49-F238E27FC236}">
              <a16:creationId xmlns:a16="http://schemas.microsoft.com/office/drawing/2014/main" id="{DC305342-067A-8569-CE1A-845A3A3E378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200" y="16510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3022600</xdr:colOff>
      <xdr:row>9</xdr:row>
      <xdr:rowOff>12700</xdr:rowOff>
    </xdr:from>
    <xdr:to>
      <xdr:col>1</xdr:col>
      <xdr:colOff>3238500</xdr:colOff>
      <xdr:row>10</xdr:row>
      <xdr:rowOff>0</xdr:rowOff>
    </xdr:to>
    <xdr:pic>
      <xdr:nvPicPr>
        <xdr:cNvPr id="492552" name="Picture 16" descr="InfoIconExcel.png">
          <a:hlinkClick xmlns:r="http://schemas.openxmlformats.org/officeDocument/2006/relationships" r:id="rId4" tooltip="After tax, before any voluntary super contributions"/>
          <a:extLst>
            <a:ext uri="{FF2B5EF4-FFF2-40B4-BE49-F238E27FC236}">
              <a16:creationId xmlns:a16="http://schemas.microsoft.com/office/drawing/2014/main" id="{CE59DE38-E313-4F0B-CCF2-81B36521E95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200" y="18669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3022600</xdr:colOff>
      <xdr:row>14</xdr:row>
      <xdr:rowOff>25400</xdr:rowOff>
    </xdr:from>
    <xdr:to>
      <xdr:col>1</xdr:col>
      <xdr:colOff>3238500</xdr:colOff>
      <xdr:row>15</xdr:row>
      <xdr:rowOff>0</xdr:rowOff>
    </xdr:to>
    <xdr:pic>
      <xdr:nvPicPr>
        <xdr:cNvPr id="492553" name="Picture 18" descr="InfoIconExcel.png">
          <a:hlinkClick xmlns:r="http://schemas.openxmlformats.org/officeDocument/2006/relationships" r:id="rId5" tooltip="Age pension"/>
          <a:extLst>
            <a:ext uri="{FF2B5EF4-FFF2-40B4-BE49-F238E27FC236}">
              <a16:creationId xmlns:a16="http://schemas.microsoft.com/office/drawing/2014/main" id="{128727FA-3B71-1F48-7021-692B9A8078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200" y="29591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3035300</xdr:colOff>
      <xdr:row>12</xdr:row>
      <xdr:rowOff>0</xdr:rowOff>
    </xdr:from>
    <xdr:to>
      <xdr:col>1</xdr:col>
      <xdr:colOff>3251200</xdr:colOff>
      <xdr:row>12</xdr:row>
      <xdr:rowOff>203200</xdr:rowOff>
    </xdr:to>
    <xdr:pic>
      <xdr:nvPicPr>
        <xdr:cNvPr id="492554" name="Picture 19" descr="InfoIconExcel.png">
          <a:hlinkClick xmlns:r="http://schemas.openxmlformats.org/officeDocument/2006/relationships" r:id="rId6" tooltip="Bank interest, dividends from shares or managed funds, rent from an investment property (minus expenses)"/>
          <a:extLst>
            <a:ext uri="{FF2B5EF4-FFF2-40B4-BE49-F238E27FC236}">
              <a16:creationId xmlns:a16="http://schemas.microsoft.com/office/drawing/2014/main" id="{041310C6-6C92-4CB9-A085-B56645E5944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7900" y="25019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227374</xdr:colOff>
      <xdr:row>30</xdr:row>
      <xdr:rowOff>57150</xdr:rowOff>
    </xdr:from>
    <xdr:to>
      <xdr:col>7</xdr:col>
      <xdr:colOff>225424</xdr:colOff>
      <xdr:row>31</xdr:row>
      <xdr:rowOff>123825</xdr:rowOff>
    </xdr:to>
    <xdr:sp macro="" textlink="">
      <xdr:nvSpPr>
        <xdr:cNvPr id="75" name="Right Arrow 74" descr="Next">
          <a:hlinkClick xmlns:r="http://schemas.openxmlformats.org/officeDocument/2006/relationships" r:id="rId7" tooltip="Next"/>
          <a:extLst>
            <a:ext uri="{FF2B5EF4-FFF2-40B4-BE49-F238E27FC236}">
              <a16:creationId xmlns:a16="http://schemas.microsoft.com/office/drawing/2014/main" id="{38976B95-3FD0-ADFE-85DA-89AB8CDDA7AA}"/>
            </a:ext>
          </a:extLst>
        </xdr:cNvPr>
        <xdr:cNvSpPr/>
      </xdr:nvSpPr>
      <xdr:spPr>
        <a:xfrm rot="10800000" flipH="1">
          <a:off x="8564924" y="6296025"/>
          <a:ext cx="360000" cy="276225"/>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10</xdr:col>
      <xdr:colOff>190500</xdr:colOff>
      <xdr:row>0</xdr:row>
      <xdr:rowOff>63500</xdr:rowOff>
    </xdr:from>
    <xdr:to>
      <xdr:col>11</xdr:col>
      <xdr:colOff>1028700</xdr:colOff>
      <xdr:row>1</xdr:row>
      <xdr:rowOff>139700</xdr:rowOff>
    </xdr:to>
    <xdr:pic>
      <xdr:nvPicPr>
        <xdr:cNvPr id="492556" name="Picture 28" descr="MoneySmartLogoSmall.png">
          <a:hlinkClick xmlns:r="http://schemas.openxmlformats.org/officeDocument/2006/relationships" r:id="rId8"/>
          <a:extLst>
            <a:ext uri="{FF2B5EF4-FFF2-40B4-BE49-F238E27FC236}">
              <a16:creationId xmlns:a16="http://schemas.microsoft.com/office/drawing/2014/main" id="{8FAC332A-1937-A060-8CCB-0508050E7FD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88600" y="6350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577850</xdr:colOff>
      <xdr:row>2</xdr:row>
      <xdr:rowOff>158750</xdr:rowOff>
    </xdr:from>
    <xdr:to>
      <xdr:col>1</xdr:col>
      <xdr:colOff>2176374</xdr:colOff>
      <xdr:row>5</xdr:row>
      <xdr:rowOff>205</xdr:rowOff>
    </xdr:to>
    <xdr:sp macro="" textlink="">
      <xdr:nvSpPr>
        <xdr:cNvPr id="36" name="Round Same Side Corner Rectangle 35">
          <a:hlinkClick xmlns:r="http://schemas.openxmlformats.org/officeDocument/2006/relationships" r:id="rId7" tooltip="Financial commitments"/>
          <a:extLst>
            <a:ext uri="{FF2B5EF4-FFF2-40B4-BE49-F238E27FC236}">
              <a16:creationId xmlns:a16="http://schemas.microsoft.com/office/drawing/2014/main" id="{EC54C2A2-DFBA-A88F-C6BA-8E6BA25BECF5}"/>
            </a:ext>
          </a:extLst>
        </xdr:cNvPr>
        <xdr:cNvSpPr/>
      </xdr:nvSpPr>
      <xdr:spPr bwMode="auto">
        <a:xfrm>
          <a:off x="933450" y="600075"/>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2171700</xdr:colOff>
      <xdr:row>2</xdr:row>
      <xdr:rowOff>158750</xdr:rowOff>
    </xdr:from>
    <xdr:to>
      <xdr:col>1</xdr:col>
      <xdr:colOff>3619500</xdr:colOff>
      <xdr:row>5</xdr:row>
      <xdr:rowOff>205</xdr:rowOff>
    </xdr:to>
    <xdr:sp macro="" textlink="">
      <xdr:nvSpPr>
        <xdr:cNvPr id="37" name="Round Same Side Corner Rectangle 7">
          <a:hlinkClick xmlns:r="http://schemas.openxmlformats.org/officeDocument/2006/relationships" r:id="rId10" tooltip="Home / Utilities"/>
          <a:extLst>
            <a:ext uri="{FF2B5EF4-FFF2-40B4-BE49-F238E27FC236}">
              <a16:creationId xmlns:a16="http://schemas.microsoft.com/office/drawing/2014/main" id="{5C6BF2C7-F0BB-61B1-1FAE-9761C83B4909}"/>
            </a:ext>
          </a:extLst>
        </xdr:cNvPr>
        <xdr:cNvSpPr>
          <a:spLocks noChangeArrowheads="1"/>
        </xdr:cNvSpPr>
      </xdr:nvSpPr>
      <xdr:spPr bwMode="auto">
        <a:xfrm>
          <a:off x="2324100" y="600075"/>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3625850</xdr:colOff>
      <xdr:row>2</xdr:row>
      <xdr:rowOff>158750</xdr:rowOff>
    </xdr:from>
    <xdr:to>
      <xdr:col>2</xdr:col>
      <xdr:colOff>1225550</xdr:colOff>
      <xdr:row>5</xdr:row>
      <xdr:rowOff>205</xdr:rowOff>
    </xdr:to>
    <xdr:sp macro="" textlink="">
      <xdr:nvSpPr>
        <xdr:cNvPr id="38" name="Round Same Side Corner Rectangle 8">
          <a:hlinkClick xmlns:r="http://schemas.openxmlformats.org/officeDocument/2006/relationships" r:id="rId11" tooltip="Education / Health"/>
          <a:extLst>
            <a:ext uri="{FF2B5EF4-FFF2-40B4-BE49-F238E27FC236}">
              <a16:creationId xmlns:a16="http://schemas.microsoft.com/office/drawing/2014/main" id="{276A174A-C86E-CABE-6273-82A6317DC8F9}"/>
            </a:ext>
          </a:extLst>
        </xdr:cNvPr>
        <xdr:cNvSpPr>
          <a:spLocks noChangeArrowheads="1"/>
        </xdr:cNvSpPr>
      </xdr:nvSpPr>
      <xdr:spPr bwMode="auto">
        <a:xfrm>
          <a:off x="3600450" y="600075"/>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 </a:t>
          </a:r>
          <a:r>
            <a:rPr lang="en-AU" sz="1100" b="1" i="0" u="none" strike="noStrike" baseline="0">
              <a:solidFill>
                <a:srgbClr val="000000"/>
              </a:solidFill>
              <a:latin typeface="Arial"/>
              <a:cs typeface="Arial"/>
            </a:rPr>
            <a:t>/ health</a:t>
          </a:r>
        </a:p>
      </xdr:txBody>
    </xdr:sp>
    <xdr:clientData/>
  </xdr:twoCellAnchor>
  <xdr:twoCellAnchor>
    <xdr:from>
      <xdr:col>2</xdr:col>
      <xdr:colOff>1247775</xdr:colOff>
      <xdr:row>2</xdr:row>
      <xdr:rowOff>158750</xdr:rowOff>
    </xdr:from>
    <xdr:to>
      <xdr:col>4</xdr:col>
      <xdr:colOff>117475</xdr:colOff>
      <xdr:row>5</xdr:row>
      <xdr:rowOff>205</xdr:rowOff>
    </xdr:to>
    <xdr:sp macro="" textlink="">
      <xdr:nvSpPr>
        <xdr:cNvPr id="39" name="Round Same Side Corner Rectangle 9">
          <a:hlinkClick xmlns:r="http://schemas.openxmlformats.org/officeDocument/2006/relationships" r:id="rId12" tooltip="Shopping / Transport"/>
          <a:extLst>
            <a:ext uri="{FF2B5EF4-FFF2-40B4-BE49-F238E27FC236}">
              <a16:creationId xmlns:a16="http://schemas.microsoft.com/office/drawing/2014/main" id="{84CE81F2-AFDA-3A2C-116F-5708664BCDE9}"/>
            </a:ext>
          </a:extLst>
        </xdr:cNvPr>
        <xdr:cNvSpPr>
          <a:spLocks noChangeArrowheads="1"/>
        </xdr:cNvSpPr>
      </xdr:nvSpPr>
      <xdr:spPr bwMode="auto">
        <a:xfrm>
          <a:off x="5095875" y="600075"/>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127001</xdr:colOff>
      <xdr:row>2</xdr:row>
      <xdr:rowOff>158750</xdr:rowOff>
    </xdr:from>
    <xdr:to>
      <xdr:col>5</xdr:col>
      <xdr:colOff>95298</xdr:colOff>
      <xdr:row>5</xdr:row>
      <xdr:rowOff>205</xdr:rowOff>
    </xdr:to>
    <xdr:sp macro="" textlink="">
      <xdr:nvSpPr>
        <xdr:cNvPr id="40" name="Round Same Side Corner Rectangle 10">
          <a:hlinkClick xmlns:r="http://schemas.openxmlformats.org/officeDocument/2006/relationships" r:id="rId13" tooltip="Entertainment / Eating out"/>
          <a:extLst>
            <a:ext uri="{FF2B5EF4-FFF2-40B4-BE49-F238E27FC236}">
              <a16:creationId xmlns:a16="http://schemas.microsoft.com/office/drawing/2014/main" id="{77951EB8-5182-DB0C-F7E6-35E3219144FB}"/>
            </a:ext>
          </a:extLst>
        </xdr:cNvPr>
        <xdr:cNvSpPr>
          <a:spLocks noChangeArrowheads="1"/>
        </xdr:cNvSpPr>
      </xdr:nvSpPr>
      <xdr:spPr bwMode="auto">
        <a:xfrm>
          <a:off x="6524626" y="600075"/>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anchorCtr="0"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0</xdr:colOff>
      <xdr:row>2</xdr:row>
      <xdr:rowOff>158750</xdr:rowOff>
    </xdr:from>
    <xdr:to>
      <xdr:col>1</xdr:col>
      <xdr:colOff>580781</xdr:colOff>
      <xdr:row>5</xdr:row>
      <xdr:rowOff>205</xdr:rowOff>
    </xdr:to>
    <xdr:sp macro="" textlink="">
      <xdr:nvSpPr>
        <xdr:cNvPr id="41" name="Round Same Side Corner Rectangle 11">
          <a:hlinkClick xmlns:r="http://schemas.openxmlformats.org/officeDocument/2006/relationships" r:id="rId14" tooltip="Income"/>
          <a:extLst>
            <a:ext uri="{FF2B5EF4-FFF2-40B4-BE49-F238E27FC236}">
              <a16:creationId xmlns:a16="http://schemas.microsoft.com/office/drawing/2014/main" id="{7A38416F-D995-1F55-F042-36C09CBE5D25}"/>
            </a:ext>
          </a:extLst>
        </xdr:cNvPr>
        <xdr:cNvSpPr>
          <a:spLocks noChangeArrowheads="1"/>
        </xdr:cNvSpPr>
      </xdr:nvSpPr>
      <xdr:spPr bwMode="auto">
        <a:xfrm>
          <a:off x="0" y="600075"/>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273050</xdr:colOff>
      <xdr:row>2</xdr:row>
      <xdr:rowOff>158750</xdr:rowOff>
    </xdr:from>
    <xdr:to>
      <xdr:col>8</xdr:col>
      <xdr:colOff>3043</xdr:colOff>
      <xdr:row>5</xdr:row>
      <xdr:rowOff>205</xdr:rowOff>
    </xdr:to>
    <xdr:sp macro="" textlink="">
      <xdr:nvSpPr>
        <xdr:cNvPr id="42" name="Round Same Side Corner Rectangle 10">
          <a:hlinkClick xmlns:r="http://schemas.openxmlformats.org/officeDocument/2006/relationships" r:id="rId15" tooltip="Entertainment / Eating out"/>
          <a:extLst>
            <a:ext uri="{FF2B5EF4-FFF2-40B4-BE49-F238E27FC236}">
              <a16:creationId xmlns:a16="http://schemas.microsoft.com/office/drawing/2014/main" id="{428DCEEB-DE12-7ECD-03BD-491240044DFF}"/>
            </a:ext>
          </a:extLst>
        </xdr:cNvPr>
        <xdr:cNvSpPr>
          <a:spLocks noChangeArrowheads="1"/>
        </xdr:cNvSpPr>
      </xdr:nvSpPr>
      <xdr:spPr bwMode="auto">
        <a:xfrm>
          <a:off x="8172450" y="600075"/>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92564" name="Rectangle 12">
          <a:extLst>
            <a:ext uri="{FF2B5EF4-FFF2-40B4-BE49-F238E27FC236}">
              <a16:creationId xmlns:a16="http://schemas.microsoft.com/office/drawing/2014/main" id="{B0510A39-F625-C178-C56A-67793DF606A9}"/>
            </a:ext>
          </a:extLst>
        </xdr:cNvPr>
        <xdr:cNvSpPr>
          <a:spLocks noChangeArrowheads="1"/>
        </xdr:cNvSpPr>
      </xdr:nvSpPr>
      <xdr:spPr bwMode="auto">
        <a:xfrm>
          <a:off x="100203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54" name="Rectangle 53">
          <a:extLst>
            <a:ext uri="{FF2B5EF4-FFF2-40B4-BE49-F238E27FC236}">
              <a16:creationId xmlns:a16="http://schemas.microsoft.com/office/drawing/2014/main" id="{F27C6F52-94EB-3CC1-62B2-5FC095990760}"/>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92566" name="Rectangle 14">
          <a:extLst>
            <a:ext uri="{FF2B5EF4-FFF2-40B4-BE49-F238E27FC236}">
              <a16:creationId xmlns:a16="http://schemas.microsoft.com/office/drawing/2014/main" id="{B8B65892-0C33-C4A6-2051-F7161DD0F284}"/>
            </a:ext>
          </a:extLst>
        </xdr:cNvPr>
        <xdr:cNvSpPr>
          <a:spLocks noChangeArrowheads="1"/>
        </xdr:cNvSpPr>
      </xdr:nvSpPr>
      <xdr:spPr bwMode="auto">
        <a:xfrm>
          <a:off x="99949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92567" name="Rectangle 15">
          <a:extLst>
            <a:ext uri="{FF2B5EF4-FFF2-40B4-BE49-F238E27FC236}">
              <a16:creationId xmlns:a16="http://schemas.microsoft.com/office/drawing/2014/main" id="{D0C861FF-88D8-AFDC-84E4-0F69505C1534}"/>
            </a:ext>
          </a:extLst>
        </xdr:cNvPr>
        <xdr:cNvSpPr>
          <a:spLocks noChangeArrowheads="1"/>
        </xdr:cNvSpPr>
      </xdr:nvSpPr>
      <xdr:spPr bwMode="auto">
        <a:xfrm>
          <a:off x="99949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92568" name="Rectangle 16">
          <a:extLst>
            <a:ext uri="{FF2B5EF4-FFF2-40B4-BE49-F238E27FC236}">
              <a16:creationId xmlns:a16="http://schemas.microsoft.com/office/drawing/2014/main" id="{3DC777FB-3CA2-4D21-2662-72855BE71BC3}"/>
            </a:ext>
          </a:extLst>
        </xdr:cNvPr>
        <xdr:cNvSpPr>
          <a:spLocks noChangeArrowheads="1"/>
        </xdr:cNvSpPr>
      </xdr:nvSpPr>
      <xdr:spPr bwMode="auto">
        <a:xfrm>
          <a:off x="99949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92569" name="Rectangle 17">
          <a:extLst>
            <a:ext uri="{FF2B5EF4-FFF2-40B4-BE49-F238E27FC236}">
              <a16:creationId xmlns:a16="http://schemas.microsoft.com/office/drawing/2014/main" id="{B0FD0632-5930-E927-9EC3-8695EFB40F36}"/>
            </a:ext>
          </a:extLst>
        </xdr:cNvPr>
        <xdr:cNvSpPr>
          <a:spLocks noChangeArrowheads="1"/>
        </xdr:cNvSpPr>
      </xdr:nvSpPr>
      <xdr:spPr bwMode="auto">
        <a:xfrm>
          <a:off x="99949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92570" name="Rectangle 18">
          <a:extLst>
            <a:ext uri="{FF2B5EF4-FFF2-40B4-BE49-F238E27FC236}">
              <a16:creationId xmlns:a16="http://schemas.microsoft.com/office/drawing/2014/main" id="{CC8827AF-74E2-8186-2741-24C3551D0910}"/>
            </a:ext>
          </a:extLst>
        </xdr:cNvPr>
        <xdr:cNvSpPr>
          <a:spLocks noChangeArrowheads="1"/>
        </xdr:cNvSpPr>
      </xdr:nvSpPr>
      <xdr:spPr bwMode="auto">
        <a:xfrm>
          <a:off x="99949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92571" name="Rectangle 19">
          <a:extLst>
            <a:ext uri="{FF2B5EF4-FFF2-40B4-BE49-F238E27FC236}">
              <a16:creationId xmlns:a16="http://schemas.microsoft.com/office/drawing/2014/main" id="{A8C7D1C0-694A-B79B-5731-11598B965F4E}"/>
            </a:ext>
          </a:extLst>
        </xdr:cNvPr>
        <xdr:cNvSpPr>
          <a:spLocks noChangeArrowheads="1"/>
        </xdr:cNvSpPr>
      </xdr:nvSpPr>
      <xdr:spPr bwMode="auto">
        <a:xfrm>
          <a:off x="99949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92572" name="Rectangle 20">
          <a:extLst>
            <a:ext uri="{FF2B5EF4-FFF2-40B4-BE49-F238E27FC236}">
              <a16:creationId xmlns:a16="http://schemas.microsoft.com/office/drawing/2014/main" id="{8CBB6EAF-AB63-FF81-1E0C-A905C56DEC97}"/>
            </a:ext>
          </a:extLst>
        </xdr:cNvPr>
        <xdr:cNvSpPr>
          <a:spLocks noChangeArrowheads="1"/>
        </xdr:cNvSpPr>
      </xdr:nvSpPr>
      <xdr:spPr bwMode="auto">
        <a:xfrm>
          <a:off x="99949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92573" name="Rectangle 21">
          <a:extLst>
            <a:ext uri="{FF2B5EF4-FFF2-40B4-BE49-F238E27FC236}">
              <a16:creationId xmlns:a16="http://schemas.microsoft.com/office/drawing/2014/main" id="{69EB1ED0-E01C-ED19-25ED-4A2B11E562E7}"/>
            </a:ext>
          </a:extLst>
        </xdr:cNvPr>
        <xdr:cNvSpPr>
          <a:spLocks noChangeArrowheads="1"/>
        </xdr:cNvSpPr>
      </xdr:nvSpPr>
      <xdr:spPr bwMode="auto">
        <a:xfrm>
          <a:off x="99949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482600</xdr:colOff>
      <xdr:row>2</xdr:row>
      <xdr:rowOff>50800</xdr:rowOff>
    </xdr:from>
    <xdr:to>
      <xdr:col>11</xdr:col>
      <xdr:colOff>825500</xdr:colOff>
      <xdr:row>3</xdr:row>
      <xdr:rowOff>127000</xdr:rowOff>
    </xdr:to>
    <xdr:pic macro="[0]!ThisWorkbook.PrintBudgetPlanner">
      <xdr:nvPicPr>
        <xdr:cNvPr id="492574" name="Picture 1239" descr="icon-printpage">
          <a:hlinkClick xmlns:r="http://schemas.openxmlformats.org/officeDocument/2006/relationships" r:id="rId16"/>
          <a:extLst>
            <a:ext uri="{FF2B5EF4-FFF2-40B4-BE49-F238E27FC236}">
              <a16:creationId xmlns:a16="http://schemas.microsoft.com/office/drawing/2014/main" id="{5DF7B792-11EE-44D9-7D0E-DE34365570CE}"/>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014200" y="469900"/>
          <a:ext cx="342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1549400</xdr:colOff>
      <xdr:row>30</xdr:row>
      <xdr:rowOff>63500</xdr:rowOff>
    </xdr:from>
    <xdr:to>
      <xdr:col>5</xdr:col>
      <xdr:colOff>266700</xdr:colOff>
      <xdr:row>31</xdr:row>
      <xdr:rowOff>127000</xdr:rowOff>
    </xdr:to>
    <xdr:sp macro="" textlink="">
      <xdr:nvSpPr>
        <xdr:cNvPr id="492575" name="Left Arrow 23" descr="Previous">
          <a:hlinkClick xmlns:r="http://schemas.openxmlformats.org/officeDocument/2006/relationships" r:id="rId18" tooltip="Previous"/>
          <a:extLst>
            <a:ext uri="{FF2B5EF4-FFF2-40B4-BE49-F238E27FC236}">
              <a16:creationId xmlns:a16="http://schemas.microsoft.com/office/drawing/2014/main" id="{45E9C34E-E0B4-A689-A767-25D845D600F5}"/>
            </a:ext>
          </a:extLst>
        </xdr:cNvPr>
        <xdr:cNvSpPr>
          <a:spLocks noChangeArrowheads="1"/>
        </xdr:cNvSpPr>
      </xdr:nvSpPr>
      <xdr:spPr bwMode="auto">
        <a:xfrm>
          <a:off x="8610600" y="6451600"/>
          <a:ext cx="406400" cy="279400"/>
        </a:xfrm>
        <a:prstGeom prst="leftArrow">
          <a:avLst>
            <a:gd name="adj1" fmla="val 50000"/>
            <a:gd name="adj2" fmla="val 60182"/>
          </a:avLst>
        </a:prstGeom>
        <a:solidFill>
          <a:srgbClr val="4F81BD"/>
        </a:solidFill>
        <a:ln w="25400" algn="ctr">
          <a:solidFill>
            <a:srgbClr val="254061"/>
          </a:solidFill>
          <a:round/>
          <a:headEnd/>
          <a:tailEnd/>
        </a:ln>
      </xdr:spPr>
    </xdr:sp>
    <xdr:clientData/>
  </xdr:twoCellAnchor>
  <mc:AlternateContent xmlns:mc="http://schemas.openxmlformats.org/markup-compatibility/2006">
    <mc:Choice xmlns:a14="http://schemas.microsoft.com/office/drawing/2010/main" Requires="a14">
      <xdr:twoCellAnchor>
        <xdr:from>
          <xdr:col>2</xdr:col>
          <xdr:colOff>12700</xdr:colOff>
          <xdr:row>8</xdr:row>
          <xdr:rowOff>12700</xdr:rowOff>
        </xdr:from>
        <xdr:to>
          <xdr:col>2</xdr:col>
          <xdr:colOff>1270000</xdr:colOff>
          <xdr:row>9</xdr:row>
          <xdr:rowOff>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F621538D-238A-9F13-C134-F95B0D9A2C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9</xdr:row>
          <xdr:rowOff>12700</xdr:rowOff>
        </xdr:from>
        <xdr:to>
          <xdr:col>2</xdr:col>
          <xdr:colOff>1270000</xdr:colOff>
          <xdr:row>10</xdr:row>
          <xdr:rowOff>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26E3DC50-1F18-0DC4-B09F-0F20383ED5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11</xdr:row>
          <xdr:rowOff>0</xdr:rowOff>
        </xdr:from>
        <xdr:to>
          <xdr:col>2</xdr:col>
          <xdr:colOff>1270000</xdr:colOff>
          <xdr:row>11</xdr:row>
          <xdr:rowOff>203200</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72B322FE-C05B-34BE-6D27-505D0BF24F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12</xdr:row>
          <xdr:rowOff>0</xdr:rowOff>
        </xdr:from>
        <xdr:to>
          <xdr:col>2</xdr:col>
          <xdr:colOff>1270000</xdr:colOff>
          <xdr:row>12</xdr:row>
          <xdr:rowOff>203200</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C0CDE04E-2343-561F-2590-536DCAC4F0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14</xdr:row>
          <xdr:rowOff>0</xdr:rowOff>
        </xdr:from>
        <xdr:to>
          <xdr:col>2</xdr:col>
          <xdr:colOff>1270000</xdr:colOff>
          <xdr:row>14</xdr:row>
          <xdr:rowOff>203200</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BA4867CE-62C0-4184-39CC-41F3DE93C5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15</xdr:row>
          <xdr:rowOff>0</xdr:rowOff>
        </xdr:from>
        <xdr:to>
          <xdr:col>2</xdr:col>
          <xdr:colOff>1270000</xdr:colOff>
          <xdr:row>15</xdr:row>
          <xdr:rowOff>203200</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7357CE72-676C-9F78-F0E8-774D7FBAF9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17</xdr:row>
          <xdr:rowOff>0</xdr:rowOff>
        </xdr:from>
        <xdr:to>
          <xdr:col>2</xdr:col>
          <xdr:colOff>1270000</xdr:colOff>
          <xdr:row>17</xdr:row>
          <xdr:rowOff>203200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128187B0-E858-9824-3064-6E80812E45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18</xdr:row>
          <xdr:rowOff>0</xdr:rowOff>
        </xdr:from>
        <xdr:to>
          <xdr:col>2</xdr:col>
          <xdr:colOff>1270000</xdr:colOff>
          <xdr:row>18</xdr:row>
          <xdr:rowOff>203200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E7902D01-D6FD-8185-BB80-60E6047B59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1219200</xdr:colOff>
          <xdr:row>6</xdr:row>
          <xdr:rowOff>12700</xdr:rowOff>
        </xdr:from>
        <xdr:to>
          <xdr:col>11</xdr:col>
          <xdr:colOff>876300</xdr:colOff>
          <xdr:row>7</xdr:row>
          <xdr:rowOff>12700</xdr:rowOff>
        </xdr:to>
        <xdr:sp macro="" textlink="">
          <xdr:nvSpPr>
            <xdr:cNvPr id="62076" name="Drop Down 1660" hidden="1">
              <a:extLst>
                <a:ext uri="{63B3BB69-23CF-44E3-9099-C40C66FF867C}">
                  <a14:compatExt spid="_x0000_s62076"/>
                </a:ext>
                <a:ext uri="{FF2B5EF4-FFF2-40B4-BE49-F238E27FC236}">
                  <a16:creationId xmlns:a16="http://schemas.microsoft.com/office/drawing/2014/main" id="{77072BD9-4E7F-529C-4A14-31D584B520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381000</xdr:colOff>
      <xdr:row>27</xdr:row>
      <xdr:rowOff>203200</xdr:rowOff>
    </xdr:from>
    <xdr:to>
      <xdr:col>8</xdr:col>
      <xdr:colOff>63500</xdr:colOff>
      <xdr:row>31</xdr:row>
      <xdr:rowOff>203200</xdr:rowOff>
    </xdr:to>
    <xdr:pic>
      <xdr:nvPicPr>
        <xdr:cNvPr id="480395" name="Picture 1" descr="bluetintpaperCurl.png">
          <a:extLst>
            <a:ext uri="{FF2B5EF4-FFF2-40B4-BE49-F238E27FC236}">
              <a16:creationId xmlns:a16="http://schemas.microsoft.com/office/drawing/2014/main" id="{0D7EE415-F0A3-1528-4A6A-306D366D2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0" y="5943600"/>
          <a:ext cx="8763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30</xdr:row>
      <xdr:rowOff>57149</xdr:rowOff>
    </xdr:from>
    <xdr:to>
      <xdr:col>7</xdr:col>
      <xdr:colOff>312375</xdr:colOff>
      <xdr:row>31</xdr:row>
      <xdr:rowOff>122801</xdr:rowOff>
    </xdr:to>
    <xdr:sp macro="" textlink="">
      <xdr:nvSpPr>
        <xdr:cNvPr id="22" name="Right Arrow 21" descr="Next">
          <a:hlinkClick xmlns:r="http://schemas.openxmlformats.org/officeDocument/2006/relationships" r:id="rId2" tooltip="Next"/>
          <a:extLst>
            <a:ext uri="{FF2B5EF4-FFF2-40B4-BE49-F238E27FC236}">
              <a16:creationId xmlns:a16="http://schemas.microsoft.com/office/drawing/2014/main" id="{06984059-A18B-87B5-3098-BE0CE9200CCA}"/>
            </a:ext>
          </a:extLst>
        </xdr:cNvPr>
        <xdr:cNvSpPr/>
      </xdr:nvSpPr>
      <xdr:spPr>
        <a:xfrm>
          <a:off x="8639175" y="6296024"/>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4</xdr:col>
      <xdr:colOff>1587500</xdr:colOff>
      <xdr:row>30</xdr:row>
      <xdr:rowOff>50800</xdr:rowOff>
    </xdr:from>
    <xdr:to>
      <xdr:col>5</xdr:col>
      <xdr:colOff>406400</xdr:colOff>
      <xdr:row>31</xdr:row>
      <xdr:rowOff>127000</xdr:rowOff>
    </xdr:to>
    <xdr:sp macro="" textlink="">
      <xdr:nvSpPr>
        <xdr:cNvPr id="480397" name="Left Arrow 23" descr="Previous">
          <a:hlinkClick xmlns:r="http://schemas.openxmlformats.org/officeDocument/2006/relationships" r:id="rId3" tooltip="Previous"/>
          <a:extLst>
            <a:ext uri="{FF2B5EF4-FFF2-40B4-BE49-F238E27FC236}">
              <a16:creationId xmlns:a16="http://schemas.microsoft.com/office/drawing/2014/main" id="{DFDBC21C-C7D4-448C-023B-E9E018AE0504}"/>
            </a:ext>
          </a:extLst>
        </xdr:cNvPr>
        <xdr:cNvSpPr>
          <a:spLocks noChangeArrowheads="1"/>
        </xdr:cNvSpPr>
      </xdr:nvSpPr>
      <xdr:spPr bwMode="auto">
        <a:xfrm>
          <a:off x="8686800" y="6438900"/>
          <a:ext cx="406400" cy="292100"/>
        </a:xfrm>
        <a:prstGeom prst="leftArrow">
          <a:avLst>
            <a:gd name="adj1" fmla="val 50000"/>
            <a:gd name="adj2" fmla="val 57565"/>
          </a:avLst>
        </a:prstGeom>
        <a:solidFill>
          <a:srgbClr val="4F81BD"/>
        </a:solidFill>
        <a:ln w="25400" algn="ctr">
          <a:solidFill>
            <a:srgbClr val="254061"/>
          </a:solidFill>
          <a:round/>
          <a:headEnd/>
          <a:tailEnd/>
        </a:ln>
      </xdr:spPr>
    </xdr:sp>
    <xdr:clientData/>
  </xdr:twoCellAnchor>
  <xdr:twoCellAnchor editAs="oneCell">
    <xdr:from>
      <xdr:col>1</xdr:col>
      <xdr:colOff>3289300</xdr:colOff>
      <xdr:row>12</xdr:row>
      <xdr:rowOff>25400</xdr:rowOff>
    </xdr:from>
    <xdr:to>
      <xdr:col>1</xdr:col>
      <xdr:colOff>3505200</xdr:colOff>
      <xdr:row>13</xdr:row>
      <xdr:rowOff>0</xdr:rowOff>
    </xdr:to>
    <xdr:pic>
      <xdr:nvPicPr>
        <xdr:cNvPr id="480398" name="Picture 15" descr="InfoIconExcel.png">
          <a:hlinkClick xmlns:r="http://schemas.openxmlformats.org/officeDocument/2006/relationships" r:id="rId4" tooltip="Include monthly interest &amp; regular repayments to bring down your debt over time. Don't include payments which simply pay off your credit card each month"/>
          <a:extLst>
            <a:ext uri="{FF2B5EF4-FFF2-40B4-BE49-F238E27FC236}">
              <a16:creationId xmlns:a16="http://schemas.microsoft.com/office/drawing/2014/main" id="{6199D737-B94C-45C2-60FE-6901854B15B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71900" y="25273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3289300</xdr:colOff>
      <xdr:row>20</xdr:row>
      <xdr:rowOff>25400</xdr:rowOff>
    </xdr:from>
    <xdr:to>
      <xdr:col>1</xdr:col>
      <xdr:colOff>3505200</xdr:colOff>
      <xdr:row>21</xdr:row>
      <xdr:rowOff>0</xdr:rowOff>
    </xdr:to>
    <xdr:pic>
      <xdr:nvPicPr>
        <xdr:cNvPr id="480399" name="Picture 16" descr="InfoIconExcel.png">
          <a:hlinkClick xmlns:r="http://schemas.openxmlformats.org/officeDocument/2006/relationships" r:id="rId6" tooltip="Money you give to your kids"/>
          <a:extLst>
            <a:ext uri="{FF2B5EF4-FFF2-40B4-BE49-F238E27FC236}">
              <a16:creationId xmlns:a16="http://schemas.microsoft.com/office/drawing/2014/main" id="{25EE086B-53AD-7E8B-1649-65B87DE816E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71900" y="42545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3276600</xdr:colOff>
      <xdr:row>15</xdr:row>
      <xdr:rowOff>25400</xdr:rowOff>
    </xdr:from>
    <xdr:to>
      <xdr:col>1</xdr:col>
      <xdr:colOff>3492500</xdr:colOff>
      <xdr:row>16</xdr:row>
      <xdr:rowOff>0</xdr:rowOff>
    </xdr:to>
    <xdr:pic>
      <xdr:nvPicPr>
        <xdr:cNvPr id="480400" name="Picture 17" descr="InfoIconExcel.png">
          <a:hlinkClick xmlns:r="http://schemas.openxmlformats.org/officeDocument/2006/relationships" r:id="rId7" tooltip="The amount you put aside each fortnight/month etc, not the balance of your savings account"/>
          <a:extLst>
            <a:ext uri="{FF2B5EF4-FFF2-40B4-BE49-F238E27FC236}">
              <a16:creationId xmlns:a16="http://schemas.microsoft.com/office/drawing/2014/main" id="{85E53D14-13D7-9FAD-5E75-5EA8E1F58A3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59200" y="31750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3289300</xdr:colOff>
      <xdr:row>21</xdr:row>
      <xdr:rowOff>25400</xdr:rowOff>
    </xdr:from>
    <xdr:to>
      <xdr:col>1</xdr:col>
      <xdr:colOff>3505200</xdr:colOff>
      <xdr:row>22</xdr:row>
      <xdr:rowOff>0</xdr:rowOff>
    </xdr:to>
    <xdr:pic>
      <xdr:nvPicPr>
        <xdr:cNvPr id="480401" name="Picture 18" descr="InfoIconExcel.png">
          <a:hlinkClick xmlns:r="http://schemas.openxmlformats.org/officeDocument/2006/relationships" r:id="rId8" tooltip="Fines, bank fees, tax debt repayments, regular payments to family"/>
          <a:extLst>
            <a:ext uri="{FF2B5EF4-FFF2-40B4-BE49-F238E27FC236}">
              <a16:creationId xmlns:a16="http://schemas.microsoft.com/office/drawing/2014/main" id="{4C0D716C-1B9C-1B64-1114-5D768F57CC1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71900" y="44704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3289300</xdr:colOff>
      <xdr:row>11</xdr:row>
      <xdr:rowOff>25400</xdr:rowOff>
    </xdr:from>
    <xdr:to>
      <xdr:col>1</xdr:col>
      <xdr:colOff>3505200</xdr:colOff>
      <xdr:row>12</xdr:row>
      <xdr:rowOff>0</xdr:rowOff>
    </xdr:to>
    <xdr:pic>
      <xdr:nvPicPr>
        <xdr:cNvPr id="480402" name="Picture 19" descr="InfoIconExcel.png">
          <a:hlinkClick xmlns:r="http://schemas.openxmlformats.org/officeDocument/2006/relationships" r:id="rId9" tooltip="Interest free credit, investment loans, HECS repayments, appliance rentals"/>
          <a:extLst>
            <a:ext uri="{FF2B5EF4-FFF2-40B4-BE49-F238E27FC236}">
              <a16:creationId xmlns:a16="http://schemas.microsoft.com/office/drawing/2014/main" id="{90A3E856-C1CC-689C-F227-DD8D20C57B7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71900" y="23114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63500</xdr:rowOff>
    </xdr:from>
    <xdr:to>
      <xdr:col>11</xdr:col>
      <xdr:colOff>1016000</xdr:colOff>
      <xdr:row>1</xdr:row>
      <xdr:rowOff>139700</xdr:rowOff>
    </xdr:to>
    <xdr:pic>
      <xdr:nvPicPr>
        <xdr:cNvPr id="480403" name="Picture 42" descr="MoneySmartLogoSmall.png">
          <a:hlinkClick xmlns:r="http://schemas.openxmlformats.org/officeDocument/2006/relationships" r:id="rId10"/>
          <a:extLst>
            <a:ext uri="{FF2B5EF4-FFF2-40B4-BE49-F238E27FC236}">
              <a16:creationId xmlns:a16="http://schemas.microsoft.com/office/drawing/2014/main" id="{694D2483-2FA1-E192-1416-FF72451C084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337800" y="63500"/>
          <a:ext cx="2159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161925</xdr:rowOff>
    </xdr:from>
    <xdr:to>
      <xdr:col>1</xdr:col>
      <xdr:colOff>2180788</xdr:colOff>
      <xdr:row>4</xdr:row>
      <xdr:rowOff>180975</xdr:rowOff>
    </xdr:to>
    <xdr:sp macro="" textlink="">
      <xdr:nvSpPr>
        <xdr:cNvPr id="30" name="Round Same Side Corner Rectangle 29">
          <a:hlinkClick xmlns:r="http://schemas.openxmlformats.org/officeDocument/2006/relationships" r:id="rId12" tooltip="Financial commitments"/>
          <a:extLst>
            <a:ext uri="{FF2B5EF4-FFF2-40B4-BE49-F238E27FC236}">
              <a16:creationId xmlns:a16="http://schemas.microsoft.com/office/drawing/2014/main" id="{E9240517-988C-2FDB-DE91-7DDB502B4F40}"/>
            </a:ext>
          </a:extLst>
        </xdr:cNvPr>
        <xdr:cNvSpPr/>
      </xdr:nvSpPr>
      <xdr:spPr bwMode="auto">
        <a:xfrm>
          <a:off x="952500" y="590550"/>
          <a:ext cx="1381125" cy="400050"/>
        </a:xfrm>
        <a:prstGeom prst="round2SameRect">
          <a:avLst/>
        </a:prstGeom>
        <a:solidFill>
          <a:schemeClr val="bg1"/>
        </a:solidFill>
        <a:ln>
          <a:noFill/>
          <a:headEnd/>
          <a:tailEnd/>
        </a:ln>
        <a:effectLst>
          <a:innerShdw blurRad="63500" dist="50800" dir="16200000">
            <a:prstClr val="black">
              <a:alpha val="50000"/>
            </a:prstClr>
          </a:innerShdw>
        </a:effectLst>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161925</xdr:rowOff>
    </xdr:from>
    <xdr:to>
      <xdr:col>1</xdr:col>
      <xdr:colOff>3625850</xdr:colOff>
      <xdr:row>4</xdr:row>
      <xdr:rowOff>180975</xdr:rowOff>
    </xdr:to>
    <xdr:sp macro="" textlink="">
      <xdr:nvSpPr>
        <xdr:cNvPr id="33" name="Round Same Side Corner Rectangle 7">
          <a:hlinkClick xmlns:r="http://schemas.openxmlformats.org/officeDocument/2006/relationships" r:id="rId2" tooltip="Home / Utilities"/>
          <a:extLst>
            <a:ext uri="{FF2B5EF4-FFF2-40B4-BE49-F238E27FC236}">
              <a16:creationId xmlns:a16="http://schemas.microsoft.com/office/drawing/2014/main" id="{A698C174-D444-75DA-9663-EA496FC2EF2C}"/>
            </a:ext>
          </a:extLst>
        </xdr:cNvPr>
        <xdr:cNvSpPr>
          <a:spLocks noChangeArrowheads="1"/>
        </xdr:cNvSpPr>
      </xdr:nvSpPr>
      <xdr:spPr bwMode="auto">
        <a:xfrm>
          <a:off x="2343150" y="590550"/>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161925</xdr:rowOff>
    </xdr:from>
    <xdr:to>
      <xdr:col>2</xdr:col>
      <xdr:colOff>1257300</xdr:colOff>
      <xdr:row>4</xdr:row>
      <xdr:rowOff>180975</xdr:rowOff>
    </xdr:to>
    <xdr:sp macro="" textlink="">
      <xdr:nvSpPr>
        <xdr:cNvPr id="34" name="Round Same Side Corner Rectangle 8">
          <a:hlinkClick xmlns:r="http://schemas.openxmlformats.org/officeDocument/2006/relationships" r:id="rId13" tooltip="Education / Health"/>
          <a:extLst>
            <a:ext uri="{FF2B5EF4-FFF2-40B4-BE49-F238E27FC236}">
              <a16:creationId xmlns:a16="http://schemas.microsoft.com/office/drawing/2014/main" id="{44D8013D-21D5-581C-684E-8CD010607AA2}"/>
            </a:ext>
          </a:extLst>
        </xdr:cNvPr>
        <xdr:cNvSpPr>
          <a:spLocks noChangeArrowheads="1"/>
        </xdr:cNvSpPr>
      </xdr:nvSpPr>
      <xdr:spPr bwMode="auto">
        <a:xfrm>
          <a:off x="3619500" y="590550"/>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a:t>
          </a:r>
          <a:r>
            <a:rPr lang="en-AU" sz="1100" b="1" i="0" u="none" strike="noStrike" baseline="0">
              <a:ln>
                <a:noFill/>
              </a:ln>
              <a:solidFill>
                <a:srgbClr val="000000"/>
              </a:solidFill>
              <a:latin typeface="Arial"/>
              <a:cs typeface="Arial"/>
            </a:rPr>
            <a:t> </a:t>
          </a:r>
          <a:r>
            <a:rPr lang="en-AU" sz="1100" b="1" i="0" u="none" strike="noStrike" baseline="0">
              <a:solidFill>
                <a:srgbClr val="000000"/>
              </a:solidFill>
              <a:latin typeface="Arial"/>
              <a:cs typeface="Arial"/>
            </a:rPr>
            <a:t>/ health</a:t>
          </a:r>
        </a:p>
      </xdr:txBody>
    </xdr:sp>
    <xdr:clientData/>
  </xdr:twoCellAnchor>
  <xdr:twoCellAnchor>
    <xdr:from>
      <xdr:col>2</xdr:col>
      <xdr:colOff>1266825</xdr:colOff>
      <xdr:row>2</xdr:row>
      <xdr:rowOff>161925</xdr:rowOff>
    </xdr:from>
    <xdr:to>
      <xdr:col>4</xdr:col>
      <xdr:colOff>136525</xdr:colOff>
      <xdr:row>4</xdr:row>
      <xdr:rowOff>180975</xdr:rowOff>
    </xdr:to>
    <xdr:sp macro="" textlink="">
      <xdr:nvSpPr>
        <xdr:cNvPr id="35" name="Round Same Side Corner Rectangle 9">
          <a:hlinkClick xmlns:r="http://schemas.openxmlformats.org/officeDocument/2006/relationships" r:id="rId14" tooltip="Shopping / Transport"/>
          <a:extLst>
            <a:ext uri="{FF2B5EF4-FFF2-40B4-BE49-F238E27FC236}">
              <a16:creationId xmlns:a16="http://schemas.microsoft.com/office/drawing/2014/main" id="{244BC8F3-82F8-5926-4EAD-1C7063ECE70F}"/>
            </a:ext>
          </a:extLst>
        </xdr:cNvPr>
        <xdr:cNvSpPr>
          <a:spLocks noChangeArrowheads="1"/>
        </xdr:cNvSpPr>
      </xdr:nvSpPr>
      <xdr:spPr bwMode="auto">
        <a:xfrm>
          <a:off x="5114925" y="590550"/>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146051</xdr:colOff>
      <xdr:row>2</xdr:row>
      <xdr:rowOff>161925</xdr:rowOff>
    </xdr:from>
    <xdr:to>
      <xdr:col>5</xdr:col>
      <xdr:colOff>127000</xdr:colOff>
      <xdr:row>4</xdr:row>
      <xdr:rowOff>180975</xdr:rowOff>
    </xdr:to>
    <xdr:sp macro="" textlink="">
      <xdr:nvSpPr>
        <xdr:cNvPr id="36" name="Round Same Side Corner Rectangle 10">
          <a:hlinkClick xmlns:r="http://schemas.openxmlformats.org/officeDocument/2006/relationships" r:id="rId15" tooltip="Entertainment / Eating out"/>
          <a:extLst>
            <a:ext uri="{FF2B5EF4-FFF2-40B4-BE49-F238E27FC236}">
              <a16:creationId xmlns:a16="http://schemas.microsoft.com/office/drawing/2014/main" id="{54F46D55-6B95-A1C2-4B79-5D493D04412A}"/>
            </a:ext>
          </a:extLst>
        </xdr:cNvPr>
        <xdr:cNvSpPr>
          <a:spLocks noChangeArrowheads="1"/>
        </xdr:cNvSpPr>
      </xdr:nvSpPr>
      <xdr:spPr bwMode="auto">
        <a:xfrm>
          <a:off x="6543676" y="590550"/>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161925</xdr:rowOff>
    </xdr:from>
    <xdr:to>
      <xdr:col>1</xdr:col>
      <xdr:colOff>600817</xdr:colOff>
      <xdr:row>4</xdr:row>
      <xdr:rowOff>180975</xdr:rowOff>
    </xdr:to>
    <xdr:sp macro="" textlink="">
      <xdr:nvSpPr>
        <xdr:cNvPr id="37" name="Round Same Side Corner Rectangle 11">
          <a:hlinkClick xmlns:r="http://schemas.openxmlformats.org/officeDocument/2006/relationships" r:id="rId3" tooltip="Income"/>
          <a:extLst>
            <a:ext uri="{FF2B5EF4-FFF2-40B4-BE49-F238E27FC236}">
              <a16:creationId xmlns:a16="http://schemas.microsoft.com/office/drawing/2014/main" id="{4D861BEF-FE8E-F589-B882-9634325961EB}"/>
            </a:ext>
          </a:extLst>
        </xdr:cNvPr>
        <xdr:cNvSpPr>
          <a:spLocks noChangeArrowheads="1"/>
        </xdr:cNvSpPr>
      </xdr:nvSpPr>
      <xdr:spPr bwMode="auto">
        <a:xfrm>
          <a:off x="19050" y="590550"/>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304800</xdr:colOff>
      <xdr:row>2</xdr:row>
      <xdr:rowOff>161925</xdr:rowOff>
    </xdr:from>
    <xdr:to>
      <xdr:col>7</xdr:col>
      <xdr:colOff>314325</xdr:colOff>
      <xdr:row>4</xdr:row>
      <xdr:rowOff>180975</xdr:rowOff>
    </xdr:to>
    <xdr:sp macro="" textlink="">
      <xdr:nvSpPr>
        <xdr:cNvPr id="38" name="Round Same Side Corner Rectangle 10">
          <a:hlinkClick xmlns:r="http://schemas.openxmlformats.org/officeDocument/2006/relationships" r:id="rId16" tooltip="Entertainment / Eating out"/>
          <a:extLst>
            <a:ext uri="{FF2B5EF4-FFF2-40B4-BE49-F238E27FC236}">
              <a16:creationId xmlns:a16="http://schemas.microsoft.com/office/drawing/2014/main" id="{161FCF71-D9DA-4D27-24B7-BD48A655FECC}"/>
            </a:ext>
          </a:extLst>
        </xdr:cNvPr>
        <xdr:cNvSpPr>
          <a:spLocks noChangeArrowheads="1"/>
        </xdr:cNvSpPr>
      </xdr:nvSpPr>
      <xdr:spPr bwMode="auto">
        <a:xfrm>
          <a:off x="8191500" y="590550"/>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80411" name="Rectangle 12">
          <a:extLst>
            <a:ext uri="{FF2B5EF4-FFF2-40B4-BE49-F238E27FC236}">
              <a16:creationId xmlns:a16="http://schemas.microsoft.com/office/drawing/2014/main" id="{6C4C9A9D-FEEA-7C17-00C3-6ED1AD8F7533}"/>
            </a:ext>
          </a:extLst>
        </xdr:cNvPr>
        <xdr:cNvSpPr>
          <a:spLocks noChangeArrowheads="1"/>
        </xdr:cNvSpPr>
      </xdr:nvSpPr>
      <xdr:spPr bwMode="auto">
        <a:xfrm>
          <a:off x="99695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40" name="Rectangle 39">
          <a:extLst>
            <a:ext uri="{FF2B5EF4-FFF2-40B4-BE49-F238E27FC236}">
              <a16:creationId xmlns:a16="http://schemas.microsoft.com/office/drawing/2014/main" id="{3F5F6F53-7CC2-5D35-01BC-B00032EFDF08}"/>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80413" name="Rectangle 14">
          <a:extLst>
            <a:ext uri="{FF2B5EF4-FFF2-40B4-BE49-F238E27FC236}">
              <a16:creationId xmlns:a16="http://schemas.microsoft.com/office/drawing/2014/main" id="{BF56E6D7-4D66-395C-1150-17E6A25D65B9}"/>
            </a:ext>
          </a:extLst>
        </xdr:cNvPr>
        <xdr:cNvSpPr>
          <a:spLocks noChangeArrowheads="1"/>
        </xdr:cNvSpPr>
      </xdr:nvSpPr>
      <xdr:spPr bwMode="auto">
        <a:xfrm>
          <a:off x="99441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80414" name="Rectangle 15">
          <a:extLst>
            <a:ext uri="{FF2B5EF4-FFF2-40B4-BE49-F238E27FC236}">
              <a16:creationId xmlns:a16="http://schemas.microsoft.com/office/drawing/2014/main" id="{F8DDA216-320E-CE9C-13AA-20E7AAD40791}"/>
            </a:ext>
          </a:extLst>
        </xdr:cNvPr>
        <xdr:cNvSpPr>
          <a:spLocks noChangeArrowheads="1"/>
        </xdr:cNvSpPr>
      </xdr:nvSpPr>
      <xdr:spPr bwMode="auto">
        <a:xfrm>
          <a:off x="99441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80415" name="Rectangle 16">
          <a:extLst>
            <a:ext uri="{FF2B5EF4-FFF2-40B4-BE49-F238E27FC236}">
              <a16:creationId xmlns:a16="http://schemas.microsoft.com/office/drawing/2014/main" id="{6658AFFE-20EB-B3D0-1A07-AA14D5C00D47}"/>
            </a:ext>
          </a:extLst>
        </xdr:cNvPr>
        <xdr:cNvSpPr>
          <a:spLocks noChangeArrowheads="1"/>
        </xdr:cNvSpPr>
      </xdr:nvSpPr>
      <xdr:spPr bwMode="auto">
        <a:xfrm>
          <a:off x="99441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80416" name="Rectangle 17">
          <a:extLst>
            <a:ext uri="{FF2B5EF4-FFF2-40B4-BE49-F238E27FC236}">
              <a16:creationId xmlns:a16="http://schemas.microsoft.com/office/drawing/2014/main" id="{94F13599-FE77-C051-12D8-EBB2028D96A7}"/>
            </a:ext>
          </a:extLst>
        </xdr:cNvPr>
        <xdr:cNvSpPr>
          <a:spLocks noChangeArrowheads="1"/>
        </xdr:cNvSpPr>
      </xdr:nvSpPr>
      <xdr:spPr bwMode="auto">
        <a:xfrm>
          <a:off x="99441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80417" name="Rectangle 18">
          <a:extLst>
            <a:ext uri="{FF2B5EF4-FFF2-40B4-BE49-F238E27FC236}">
              <a16:creationId xmlns:a16="http://schemas.microsoft.com/office/drawing/2014/main" id="{8D7A25E2-45AE-BD03-5CB4-1C4CD3A1D46A}"/>
            </a:ext>
          </a:extLst>
        </xdr:cNvPr>
        <xdr:cNvSpPr>
          <a:spLocks noChangeArrowheads="1"/>
        </xdr:cNvSpPr>
      </xdr:nvSpPr>
      <xdr:spPr bwMode="auto">
        <a:xfrm>
          <a:off x="99441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80418" name="Rectangle 19">
          <a:extLst>
            <a:ext uri="{FF2B5EF4-FFF2-40B4-BE49-F238E27FC236}">
              <a16:creationId xmlns:a16="http://schemas.microsoft.com/office/drawing/2014/main" id="{6D9C9B75-2CBE-9635-0DDA-141281F239BA}"/>
            </a:ext>
          </a:extLst>
        </xdr:cNvPr>
        <xdr:cNvSpPr>
          <a:spLocks noChangeArrowheads="1"/>
        </xdr:cNvSpPr>
      </xdr:nvSpPr>
      <xdr:spPr bwMode="auto">
        <a:xfrm>
          <a:off x="99441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80419" name="Rectangle 20">
          <a:extLst>
            <a:ext uri="{FF2B5EF4-FFF2-40B4-BE49-F238E27FC236}">
              <a16:creationId xmlns:a16="http://schemas.microsoft.com/office/drawing/2014/main" id="{FEFBC270-B156-96F6-F00D-8962AD1C25D5}"/>
            </a:ext>
          </a:extLst>
        </xdr:cNvPr>
        <xdr:cNvSpPr>
          <a:spLocks noChangeArrowheads="1"/>
        </xdr:cNvSpPr>
      </xdr:nvSpPr>
      <xdr:spPr bwMode="auto">
        <a:xfrm>
          <a:off x="99441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80420" name="Rectangle 21">
          <a:extLst>
            <a:ext uri="{FF2B5EF4-FFF2-40B4-BE49-F238E27FC236}">
              <a16:creationId xmlns:a16="http://schemas.microsoft.com/office/drawing/2014/main" id="{44581474-7EE1-B66F-23EF-CC0C69CCD9A1}"/>
            </a:ext>
          </a:extLst>
        </xdr:cNvPr>
        <xdr:cNvSpPr>
          <a:spLocks noChangeArrowheads="1"/>
        </xdr:cNvSpPr>
      </xdr:nvSpPr>
      <xdr:spPr bwMode="auto">
        <a:xfrm>
          <a:off x="99441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571500</xdr:colOff>
      <xdr:row>2</xdr:row>
      <xdr:rowOff>12700</xdr:rowOff>
    </xdr:from>
    <xdr:to>
      <xdr:col>11</xdr:col>
      <xdr:colOff>914400</xdr:colOff>
      <xdr:row>3</xdr:row>
      <xdr:rowOff>101600</xdr:rowOff>
    </xdr:to>
    <xdr:pic macro="[0]!ThisWorkbook.PrintBudgetPlanner">
      <xdr:nvPicPr>
        <xdr:cNvPr id="480421" name="Picture 1239" descr="icon-printpage">
          <a:hlinkClick xmlns:r="http://schemas.openxmlformats.org/officeDocument/2006/relationships" r:id="rId17"/>
          <a:extLst>
            <a:ext uri="{FF2B5EF4-FFF2-40B4-BE49-F238E27FC236}">
              <a16:creationId xmlns:a16="http://schemas.microsoft.com/office/drawing/2014/main" id="{1E18A5E3-53F4-CB49-54C7-1FCC3709F9D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2052300" y="431800"/>
          <a:ext cx="3429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2</xdr:col>
          <xdr:colOff>12700</xdr:colOff>
          <xdr:row>8</xdr:row>
          <xdr:rowOff>0</xdr:rowOff>
        </xdr:from>
        <xdr:to>
          <xdr:col>2</xdr:col>
          <xdr:colOff>1308100</xdr:colOff>
          <xdr:row>9</xdr:row>
          <xdr:rowOff>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290FB9A7-DC34-5D50-E955-091379B83C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9</xdr:row>
          <xdr:rowOff>12700</xdr:rowOff>
        </xdr:from>
        <xdr:to>
          <xdr:col>2</xdr:col>
          <xdr:colOff>1308100</xdr:colOff>
          <xdr:row>10</xdr:row>
          <xdr:rowOff>12700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9A3BC4F4-79FA-4E36-ACF8-BD540A427F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11</xdr:row>
          <xdr:rowOff>0</xdr:rowOff>
        </xdr:from>
        <xdr:to>
          <xdr:col>2</xdr:col>
          <xdr:colOff>1308100</xdr:colOff>
          <xdr:row>12</xdr:row>
          <xdr:rowOff>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559D57F5-0D76-ABF8-9E00-20BD6EFA94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12</xdr:row>
          <xdr:rowOff>0</xdr:rowOff>
        </xdr:from>
        <xdr:to>
          <xdr:col>2</xdr:col>
          <xdr:colOff>1308100</xdr:colOff>
          <xdr:row>13</xdr:row>
          <xdr:rowOff>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4CAFF5A9-3395-D45E-2814-20FA7B844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14</xdr:row>
          <xdr:rowOff>12700</xdr:rowOff>
        </xdr:from>
        <xdr:to>
          <xdr:col>2</xdr:col>
          <xdr:colOff>1308100</xdr:colOff>
          <xdr:row>15</xdr:row>
          <xdr:rowOff>12700</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B716DC97-851E-8829-D21A-4F3313501E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15</xdr:row>
          <xdr:rowOff>12700</xdr:rowOff>
        </xdr:from>
        <xdr:to>
          <xdr:col>2</xdr:col>
          <xdr:colOff>1308100</xdr:colOff>
          <xdr:row>16</xdr:row>
          <xdr:rowOff>12700</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E43AB41E-2EA1-8DE5-BB9A-C5C45B12B1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17</xdr:row>
          <xdr:rowOff>12700</xdr:rowOff>
        </xdr:from>
        <xdr:to>
          <xdr:col>2</xdr:col>
          <xdr:colOff>1308100</xdr:colOff>
          <xdr:row>18</xdr:row>
          <xdr:rowOff>12700</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38669FD9-7CA9-2509-7E05-E431ADF9ED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18</xdr:row>
          <xdr:rowOff>0</xdr:rowOff>
        </xdr:from>
        <xdr:to>
          <xdr:col>2</xdr:col>
          <xdr:colOff>1308100</xdr:colOff>
          <xdr:row>19</xdr:row>
          <xdr:rowOff>0</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3864CE00-657C-63D4-AC2D-7BC314A22F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21</xdr:row>
          <xdr:rowOff>12700</xdr:rowOff>
        </xdr:from>
        <xdr:to>
          <xdr:col>2</xdr:col>
          <xdr:colOff>1308100</xdr:colOff>
          <xdr:row>22</xdr:row>
          <xdr:rowOff>12700</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D25BC7A1-6F6B-5348-C925-E4076E626A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20</xdr:row>
          <xdr:rowOff>0</xdr:rowOff>
        </xdr:from>
        <xdr:to>
          <xdr:col>2</xdr:col>
          <xdr:colOff>1308100</xdr:colOff>
          <xdr:row>21</xdr:row>
          <xdr:rowOff>0</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F323A45F-2149-97C7-CD4A-079D0DC54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1206500</xdr:colOff>
          <xdr:row>6</xdr:row>
          <xdr:rowOff>12700</xdr:rowOff>
        </xdr:from>
        <xdr:to>
          <xdr:col>11</xdr:col>
          <xdr:colOff>876300</xdr:colOff>
          <xdr:row>7</xdr:row>
          <xdr:rowOff>12700</xdr:rowOff>
        </xdr:to>
        <xdr:sp macro="" textlink="">
          <xdr:nvSpPr>
            <xdr:cNvPr id="65143" name="Drop Down 1655" hidden="1">
              <a:extLst>
                <a:ext uri="{63B3BB69-23CF-44E3-9099-C40C66FF867C}">
                  <a14:compatExt spid="_x0000_s65143"/>
                </a:ext>
                <a:ext uri="{FF2B5EF4-FFF2-40B4-BE49-F238E27FC236}">
                  <a16:creationId xmlns:a16="http://schemas.microsoft.com/office/drawing/2014/main" id="{47A76AE6-96E2-BE19-9F27-66B521D4B9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393700</xdr:colOff>
      <xdr:row>27</xdr:row>
      <xdr:rowOff>203200</xdr:rowOff>
    </xdr:from>
    <xdr:to>
      <xdr:col>7</xdr:col>
      <xdr:colOff>342900</xdr:colOff>
      <xdr:row>31</xdr:row>
      <xdr:rowOff>203200</xdr:rowOff>
    </xdr:to>
    <xdr:pic>
      <xdr:nvPicPr>
        <xdr:cNvPr id="404457" name="Picture 1" descr="bluetintpaperCurl.png">
          <a:extLst>
            <a:ext uri="{FF2B5EF4-FFF2-40B4-BE49-F238E27FC236}">
              <a16:creationId xmlns:a16="http://schemas.microsoft.com/office/drawing/2014/main" id="{258B02FE-CB4D-045C-EAED-862BEEC04E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5943600"/>
          <a:ext cx="863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30</xdr:row>
      <xdr:rowOff>47624</xdr:rowOff>
    </xdr:from>
    <xdr:to>
      <xdr:col>7</xdr:col>
      <xdr:colOff>312375</xdr:colOff>
      <xdr:row>31</xdr:row>
      <xdr:rowOff>126074</xdr:rowOff>
    </xdr:to>
    <xdr:sp macro="" textlink="">
      <xdr:nvSpPr>
        <xdr:cNvPr id="22" name="Right Arrow 21" descr="Next">
          <a:hlinkClick xmlns:r="http://schemas.openxmlformats.org/officeDocument/2006/relationships" r:id="rId2" tooltip="Next"/>
          <a:extLst>
            <a:ext uri="{FF2B5EF4-FFF2-40B4-BE49-F238E27FC236}">
              <a16:creationId xmlns:a16="http://schemas.microsoft.com/office/drawing/2014/main" id="{6F962ECB-E626-5854-BB11-7361123EF77F}"/>
            </a:ext>
          </a:extLst>
        </xdr:cNvPr>
        <xdr:cNvSpPr/>
      </xdr:nvSpPr>
      <xdr:spPr>
        <a:xfrm>
          <a:off x="8639175" y="6286499"/>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4</xdr:col>
      <xdr:colOff>1587500</xdr:colOff>
      <xdr:row>30</xdr:row>
      <xdr:rowOff>50800</xdr:rowOff>
    </xdr:from>
    <xdr:to>
      <xdr:col>5</xdr:col>
      <xdr:colOff>330200</xdr:colOff>
      <xdr:row>31</xdr:row>
      <xdr:rowOff>127000</xdr:rowOff>
    </xdr:to>
    <xdr:sp macro="" textlink="">
      <xdr:nvSpPr>
        <xdr:cNvPr id="404459" name="Left Arrow 22" descr="Previous">
          <a:hlinkClick xmlns:r="http://schemas.openxmlformats.org/officeDocument/2006/relationships" r:id="rId3" tooltip="Previous"/>
          <a:extLst>
            <a:ext uri="{FF2B5EF4-FFF2-40B4-BE49-F238E27FC236}">
              <a16:creationId xmlns:a16="http://schemas.microsoft.com/office/drawing/2014/main" id="{CC3CD683-E214-D571-56A7-8DF1A18BC41E}"/>
            </a:ext>
          </a:extLst>
        </xdr:cNvPr>
        <xdr:cNvSpPr>
          <a:spLocks noChangeArrowheads="1"/>
        </xdr:cNvSpPr>
      </xdr:nvSpPr>
      <xdr:spPr bwMode="auto">
        <a:xfrm>
          <a:off x="8521700" y="6438900"/>
          <a:ext cx="406400" cy="292100"/>
        </a:xfrm>
        <a:prstGeom prst="leftArrow">
          <a:avLst>
            <a:gd name="adj1" fmla="val 50000"/>
            <a:gd name="adj2" fmla="val 57565"/>
          </a:avLst>
        </a:prstGeom>
        <a:solidFill>
          <a:srgbClr val="4F81BD"/>
        </a:solidFill>
        <a:ln w="25400" algn="ctr">
          <a:solidFill>
            <a:srgbClr val="254061"/>
          </a:solidFill>
          <a:round/>
          <a:headEnd/>
          <a:tailEnd/>
        </a:ln>
      </xdr:spPr>
    </xdr:sp>
    <xdr:clientData/>
  </xdr:twoCellAnchor>
  <xdr:twoCellAnchor editAs="oneCell">
    <xdr:from>
      <xdr:col>1</xdr:col>
      <xdr:colOff>3302000</xdr:colOff>
      <xdr:row>11</xdr:row>
      <xdr:rowOff>12700</xdr:rowOff>
    </xdr:from>
    <xdr:to>
      <xdr:col>1</xdr:col>
      <xdr:colOff>3517900</xdr:colOff>
      <xdr:row>11</xdr:row>
      <xdr:rowOff>203200</xdr:rowOff>
    </xdr:to>
    <xdr:pic>
      <xdr:nvPicPr>
        <xdr:cNvPr id="404460" name="Picture 18" descr="InfoIconExcel.png">
          <a:hlinkClick xmlns:r="http://schemas.openxmlformats.org/officeDocument/2006/relationships" r:id="rId4" tooltip="Painting, electrician/plumber, garden improvements, spending at the hardware shop or garden centre."/>
          <a:extLst>
            <a:ext uri="{FF2B5EF4-FFF2-40B4-BE49-F238E27FC236}">
              <a16:creationId xmlns:a16="http://schemas.microsoft.com/office/drawing/2014/main" id="{CDB62F75-B9D9-B9F5-12CE-7BFEE2CB6DC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22987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22</xdr:row>
      <xdr:rowOff>25400</xdr:rowOff>
    </xdr:from>
    <xdr:to>
      <xdr:col>1</xdr:col>
      <xdr:colOff>3517900</xdr:colOff>
      <xdr:row>23</xdr:row>
      <xdr:rowOff>0</xdr:rowOff>
    </xdr:to>
    <xdr:pic>
      <xdr:nvPicPr>
        <xdr:cNvPr id="404461" name="Picture 19" descr="InfoIconExcel.png">
          <a:hlinkClick xmlns:r="http://schemas.openxmlformats.org/officeDocument/2006/relationships" r:id="rId6" tooltip="Monthly rental plus call costs"/>
          <a:extLst>
            <a:ext uri="{FF2B5EF4-FFF2-40B4-BE49-F238E27FC236}">
              <a16:creationId xmlns:a16="http://schemas.microsoft.com/office/drawing/2014/main" id="{FBFC731A-625C-DDD4-D05B-82DDEC1B3BA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6863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23</xdr:row>
      <xdr:rowOff>25400</xdr:rowOff>
    </xdr:from>
    <xdr:to>
      <xdr:col>1</xdr:col>
      <xdr:colOff>3517900</xdr:colOff>
      <xdr:row>24</xdr:row>
      <xdr:rowOff>0</xdr:rowOff>
    </xdr:to>
    <xdr:pic>
      <xdr:nvPicPr>
        <xdr:cNvPr id="404462" name="Picture 20" descr="InfoIconExcel.png">
          <a:hlinkClick xmlns:r="http://schemas.openxmlformats.org/officeDocument/2006/relationships" r:id="rId7" tooltip="Spending on handsets plus monthly fees and extra call costs. Include all the family's phones that you pay for"/>
          <a:extLst>
            <a:ext uri="{FF2B5EF4-FFF2-40B4-BE49-F238E27FC236}">
              <a16:creationId xmlns:a16="http://schemas.microsoft.com/office/drawing/2014/main" id="{52FD5AAF-DD6A-F112-3B0E-4F74150B4A3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9022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63500</xdr:rowOff>
    </xdr:from>
    <xdr:to>
      <xdr:col>11</xdr:col>
      <xdr:colOff>1016000</xdr:colOff>
      <xdr:row>1</xdr:row>
      <xdr:rowOff>139700</xdr:rowOff>
    </xdr:to>
    <xdr:pic>
      <xdr:nvPicPr>
        <xdr:cNvPr id="404463" name="Picture 40" descr="MoneySmartLogoSmall.png">
          <a:hlinkClick xmlns:r="http://schemas.openxmlformats.org/officeDocument/2006/relationships" r:id="rId8"/>
          <a:extLst>
            <a:ext uri="{FF2B5EF4-FFF2-40B4-BE49-F238E27FC236}">
              <a16:creationId xmlns:a16="http://schemas.microsoft.com/office/drawing/2014/main" id="{75E6F302-D61D-43F0-2B4A-F393CEB969A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25100" y="63500"/>
          <a:ext cx="2159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161925</xdr:rowOff>
    </xdr:from>
    <xdr:to>
      <xdr:col>1</xdr:col>
      <xdr:colOff>2180788</xdr:colOff>
      <xdr:row>4</xdr:row>
      <xdr:rowOff>180975</xdr:rowOff>
    </xdr:to>
    <xdr:sp macro="" textlink="">
      <xdr:nvSpPr>
        <xdr:cNvPr id="28" name="Round Same Side Corner Rectangle 27">
          <a:hlinkClick xmlns:r="http://schemas.openxmlformats.org/officeDocument/2006/relationships" r:id="rId3" tooltip="Financial commitments"/>
          <a:extLst>
            <a:ext uri="{FF2B5EF4-FFF2-40B4-BE49-F238E27FC236}">
              <a16:creationId xmlns:a16="http://schemas.microsoft.com/office/drawing/2014/main" id="{9651603D-AC63-9A38-39CB-1258B3DED1A7}"/>
            </a:ext>
          </a:extLst>
        </xdr:cNvPr>
        <xdr:cNvSpPr/>
      </xdr:nvSpPr>
      <xdr:spPr bwMode="auto">
        <a:xfrm>
          <a:off x="952500" y="590550"/>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161925</xdr:rowOff>
    </xdr:from>
    <xdr:to>
      <xdr:col>1</xdr:col>
      <xdr:colOff>3625850</xdr:colOff>
      <xdr:row>4</xdr:row>
      <xdr:rowOff>180975</xdr:rowOff>
    </xdr:to>
    <xdr:sp macro="" textlink="">
      <xdr:nvSpPr>
        <xdr:cNvPr id="29" name="Round Same Side Corner Rectangle 7">
          <a:hlinkClick xmlns:r="http://schemas.openxmlformats.org/officeDocument/2006/relationships" r:id="rId10" tooltip="Home / Utilities"/>
          <a:extLst>
            <a:ext uri="{FF2B5EF4-FFF2-40B4-BE49-F238E27FC236}">
              <a16:creationId xmlns:a16="http://schemas.microsoft.com/office/drawing/2014/main" id="{8ABC4FD9-6225-34D6-6C39-F8D92EB609E5}"/>
            </a:ext>
          </a:extLst>
        </xdr:cNvPr>
        <xdr:cNvSpPr>
          <a:spLocks noChangeArrowheads="1"/>
        </xdr:cNvSpPr>
      </xdr:nvSpPr>
      <xdr:spPr bwMode="auto">
        <a:xfrm>
          <a:off x="2343150" y="590550"/>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161925</xdr:rowOff>
    </xdr:from>
    <xdr:to>
      <xdr:col>2</xdr:col>
      <xdr:colOff>1257300</xdr:colOff>
      <xdr:row>4</xdr:row>
      <xdr:rowOff>180975</xdr:rowOff>
    </xdr:to>
    <xdr:sp macro="" textlink="">
      <xdr:nvSpPr>
        <xdr:cNvPr id="30" name="Round Same Side Corner Rectangle 8">
          <a:hlinkClick xmlns:r="http://schemas.openxmlformats.org/officeDocument/2006/relationships" r:id="rId2" tooltip="Education / Health"/>
          <a:extLst>
            <a:ext uri="{FF2B5EF4-FFF2-40B4-BE49-F238E27FC236}">
              <a16:creationId xmlns:a16="http://schemas.microsoft.com/office/drawing/2014/main" id="{751CDC26-164C-C857-C094-6A26E071A57A}"/>
            </a:ext>
          </a:extLst>
        </xdr:cNvPr>
        <xdr:cNvSpPr>
          <a:spLocks noChangeArrowheads="1"/>
        </xdr:cNvSpPr>
      </xdr:nvSpPr>
      <xdr:spPr bwMode="auto">
        <a:xfrm>
          <a:off x="3619500" y="590550"/>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a:t>
          </a:r>
          <a:r>
            <a:rPr lang="en-AU" sz="1100" b="1" i="0" u="none" strike="noStrike" baseline="0">
              <a:ln>
                <a:noFill/>
              </a:ln>
              <a:solidFill>
                <a:srgbClr val="000000"/>
              </a:solidFill>
              <a:latin typeface="Arial"/>
              <a:cs typeface="Arial"/>
            </a:rPr>
            <a:t> </a:t>
          </a:r>
          <a:r>
            <a:rPr lang="en-AU" sz="1100" b="1" i="0" u="none" strike="noStrike" baseline="0">
              <a:solidFill>
                <a:srgbClr val="000000"/>
              </a:solidFill>
              <a:latin typeface="Arial"/>
              <a:cs typeface="Arial"/>
            </a:rPr>
            <a:t>/ health</a:t>
          </a:r>
        </a:p>
      </xdr:txBody>
    </xdr:sp>
    <xdr:clientData/>
  </xdr:twoCellAnchor>
  <xdr:twoCellAnchor>
    <xdr:from>
      <xdr:col>2</xdr:col>
      <xdr:colOff>1266825</xdr:colOff>
      <xdr:row>2</xdr:row>
      <xdr:rowOff>161925</xdr:rowOff>
    </xdr:from>
    <xdr:to>
      <xdr:col>4</xdr:col>
      <xdr:colOff>136525</xdr:colOff>
      <xdr:row>4</xdr:row>
      <xdr:rowOff>180975</xdr:rowOff>
    </xdr:to>
    <xdr:sp macro="" textlink="">
      <xdr:nvSpPr>
        <xdr:cNvPr id="33" name="Round Same Side Corner Rectangle 9">
          <a:hlinkClick xmlns:r="http://schemas.openxmlformats.org/officeDocument/2006/relationships" r:id="rId11" tooltip="Shopping / Transport"/>
          <a:extLst>
            <a:ext uri="{FF2B5EF4-FFF2-40B4-BE49-F238E27FC236}">
              <a16:creationId xmlns:a16="http://schemas.microsoft.com/office/drawing/2014/main" id="{7EE59B29-00D0-DC84-82CE-E449BBF92A4B}"/>
            </a:ext>
          </a:extLst>
        </xdr:cNvPr>
        <xdr:cNvSpPr>
          <a:spLocks noChangeArrowheads="1"/>
        </xdr:cNvSpPr>
      </xdr:nvSpPr>
      <xdr:spPr bwMode="auto">
        <a:xfrm>
          <a:off x="5114925" y="590550"/>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146051</xdr:colOff>
      <xdr:row>2</xdr:row>
      <xdr:rowOff>161925</xdr:rowOff>
    </xdr:from>
    <xdr:to>
      <xdr:col>5</xdr:col>
      <xdr:colOff>127000</xdr:colOff>
      <xdr:row>4</xdr:row>
      <xdr:rowOff>180975</xdr:rowOff>
    </xdr:to>
    <xdr:sp macro="" textlink="">
      <xdr:nvSpPr>
        <xdr:cNvPr id="34" name="Round Same Side Corner Rectangle 10">
          <a:hlinkClick xmlns:r="http://schemas.openxmlformats.org/officeDocument/2006/relationships" r:id="rId12" tooltip="Entertainment / Eating out"/>
          <a:extLst>
            <a:ext uri="{FF2B5EF4-FFF2-40B4-BE49-F238E27FC236}">
              <a16:creationId xmlns:a16="http://schemas.microsoft.com/office/drawing/2014/main" id="{F773E61C-FF70-EDBB-D92E-683B439824EE}"/>
            </a:ext>
          </a:extLst>
        </xdr:cNvPr>
        <xdr:cNvSpPr>
          <a:spLocks noChangeArrowheads="1"/>
        </xdr:cNvSpPr>
      </xdr:nvSpPr>
      <xdr:spPr bwMode="auto">
        <a:xfrm>
          <a:off x="6543676" y="590550"/>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161925</xdr:rowOff>
    </xdr:from>
    <xdr:to>
      <xdr:col>1</xdr:col>
      <xdr:colOff>600817</xdr:colOff>
      <xdr:row>4</xdr:row>
      <xdr:rowOff>180975</xdr:rowOff>
    </xdr:to>
    <xdr:sp macro="" textlink="">
      <xdr:nvSpPr>
        <xdr:cNvPr id="35" name="Round Same Side Corner Rectangle 11">
          <a:hlinkClick xmlns:r="http://schemas.openxmlformats.org/officeDocument/2006/relationships" r:id="rId13" tooltip="Income"/>
          <a:extLst>
            <a:ext uri="{FF2B5EF4-FFF2-40B4-BE49-F238E27FC236}">
              <a16:creationId xmlns:a16="http://schemas.microsoft.com/office/drawing/2014/main" id="{C6E5D86C-FD21-3514-ECDE-393CB9BB4879}"/>
            </a:ext>
          </a:extLst>
        </xdr:cNvPr>
        <xdr:cNvSpPr>
          <a:spLocks noChangeArrowheads="1"/>
        </xdr:cNvSpPr>
      </xdr:nvSpPr>
      <xdr:spPr bwMode="auto">
        <a:xfrm>
          <a:off x="19050" y="590550"/>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304800</xdr:colOff>
      <xdr:row>2</xdr:row>
      <xdr:rowOff>161925</xdr:rowOff>
    </xdr:from>
    <xdr:to>
      <xdr:col>7</xdr:col>
      <xdr:colOff>314325</xdr:colOff>
      <xdr:row>4</xdr:row>
      <xdr:rowOff>180975</xdr:rowOff>
    </xdr:to>
    <xdr:sp macro="" textlink="">
      <xdr:nvSpPr>
        <xdr:cNvPr id="36" name="Round Same Side Corner Rectangle 10">
          <a:hlinkClick xmlns:r="http://schemas.openxmlformats.org/officeDocument/2006/relationships" r:id="rId14" tooltip="Entertainment / Eating out"/>
          <a:extLst>
            <a:ext uri="{FF2B5EF4-FFF2-40B4-BE49-F238E27FC236}">
              <a16:creationId xmlns:a16="http://schemas.microsoft.com/office/drawing/2014/main" id="{B6D3730B-2079-BDDC-EB8B-EC145676911A}"/>
            </a:ext>
          </a:extLst>
        </xdr:cNvPr>
        <xdr:cNvSpPr>
          <a:spLocks noChangeArrowheads="1"/>
        </xdr:cNvSpPr>
      </xdr:nvSpPr>
      <xdr:spPr bwMode="auto">
        <a:xfrm>
          <a:off x="8191500" y="590550"/>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04471" name="Rectangle 12">
          <a:extLst>
            <a:ext uri="{FF2B5EF4-FFF2-40B4-BE49-F238E27FC236}">
              <a16:creationId xmlns:a16="http://schemas.microsoft.com/office/drawing/2014/main" id="{03BC10B2-CB3A-2882-6809-823C89DB5E0B}"/>
            </a:ext>
          </a:extLst>
        </xdr:cNvPr>
        <xdr:cNvSpPr>
          <a:spLocks noChangeArrowheads="1"/>
        </xdr:cNvSpPr>
      </xdr:nvSpPr>
      <xdr:spPr bwMode="auto">
        <a:xfrm>
          <a:off x="99568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38" name="Rectangle 37">
          <a:extLst>
            <a:ext uri="{FF2B5EF4-FFF2-40B4-BE49-F238E27FC236}">
              <a16:creationId xmlns:a16="http://schemas.microsoft.com/office/drawing/2014/main" id="{DBF2502E-956A-9F5C-7558-814C2D60FC89}"/>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04473" name="Rectangle 14">
          <a:extLst>
            <a:ext uri="{FF2B5EF4-FFF2-40B4-BE49-F238E27FC236}">
              <a16:creationId xmlns:a16="http://schemas.microsoft.com/office/drawing/2014/main" id="{D9C33E05-42F8-70A4-393F-9860F3314E99}"/>
            </a:ext>
          </a:extLst>
        </xdr:cNvPr>
        <xdr:cNvSpPr>
          <a:spLocks noChangeArrowheads="1"/>
        </xdr:cNvSpPr>
      </xdr:nvSpPr>
      <xdr:spPr bwMode="auto">
        <a:xfrm>
          <a:off x="99314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04474" name="Rectangle 15">
          <a:extLst>
            <a:ext uri="{FF2B5EF4-FFF2-40B4-BE49-F238E27FC236}">
              <a16:creationId xmlns:a16="http://schemas.microsoft.com/office/drawing/2014/main" id="{D206E6B3-6876-0B69-F86B-0D4B4047B92C}"/>
            </a:ext>
          </a:extLst>
        </xdr:cNvPr>
        <xdr:cNvSpPr>
          <a:spLocks noChangeArrowheads="1"/>
        </xdr:cNvSpPr>
      </xdr:nvSpPr>
      <xdr:spPr bwMode="auto">
        <a:xfrm>
          <a:off x="99314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04475" name="Rectangle 16">
          <a:extLst>
            <a:ext uri="{FF2B5EF4-FFF2-40B4-BE49-F238E27FC236}">
              <a16:creationId xmlns:a16="http://schemas.microsoft.com/office/drawing/2014/main" id="{60BA5101-C55D-DBBB-ECB4-52238724EBC2}"/>
            </a:ext>
          </a:extLst>
        </xdr:cNvPr>
        <xdr:cNvSpPr>
          <a:spLocks noChangeArrowheads="1"/>
        </xdr:cNvSpPr>
      </xdr:nvSpPr>
      <xdr:spPr bwMode="auto">
        <a:xfrm>
          <a:off x="99314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04476" name="Rectangle 17">
          <a:extLst>
            <a:ext uri="{FF2B5EF4-FFF2-40B4-BE49-F238E27FC236}">
              <a16:creationId xmlns:a16="http://schemas.microsoft.com/office/drawing/2014/main" id="{BCFCA391-5F58-CE7B-33C8-D75054A3F2FD}"/>
            </a:ext>
          </a:extLst>
        </xdr:cNvPr>
        <xdr:cNvSpPr>
          <a:spLocks noChangeArrowheads="1"/>
        </xdr:cNvSpPr>
      </xdr:nvSpPr>
      <xdr:spPr bwMode="auto">
        <a:xfrm>
          <a:off x="99314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04477" name="Rectangle 18">
          <a:extLst>
            <a:ext uri="{FF2B5EF4-FFF2-40B4-BE49-F238E27FC236}">
              <a16:creationId xmlns:a16="http://schemas.microsoft.com/office/drawing/2014/main" id="{D3219863-4BE5-7E66-6EE3-A9762621DB67}"/>
            </a:ext>
          </a:extLst>
        </xdr:cNvPr>
        <xdr:cNvSpPr>
          <a:spLocks noChangeArrowheads="1"/>
        </xdr:cNvSpPr>
      </xdr:nvSpPr>
      <xdr:spPr bwMode="auto">
        <a:xfrm>
          <a:off x="99314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04478" name="Rectangle 19">
          <a:extLst>
            <a:ext uri="{FF2B5EF4-FFF2-40B4-BE49-F238E27FC236}">
              <a16:creationId xmlns:a16="http://schemas.microsoft.com/office/drawing/2014/main" id="{2FEFDCBE-9EBE-8FC9-E861-5220B51FE114}"/>
            </a:ext>
          </a:extLst>
        </xdr:cNvPr>
        <xdr:cNvSpPr>
          <a:spLocks noChangeArrowheads="1"/>
        </xdr:cNvSpPr>
      </xdr:nvSpPr>
      <xdr:spPr bwMode="auto">
        <a:xfrm>
          <a:off x="99314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04479" name="Rectangle 20">
          <a:extLst>
            <a:ext uri="{FF2B5EF4-FFF2-40B4-BE49-F238E27FC236}">
              <a16:creationId xmlns:a16="http://schemas.microsoft.com/office/drawing/2014/main" id="{31212F71-0857-93D4-6FB4-F4FC22031426}"/>
            </a:ext>
          </a:extLst>
        </xdr:cNvPr>
        <xdr:cNvSpPr>
          <a:spLocks noChangeArrowheads="1"/>
        </xdr:cNvSpPr>
      </xdr:nvSpPr>
      <xdr:spPr bwMode="auto">
        <a:xfrm>
          <a:off x="99314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95616" name="Rectangle 21">
          <a:extLst>
            <a:ext uri="{FF2B5EF4-FFF2-40B4-BE49-F238E27FC236}">
              <a16:creationId xmlns:a16="http://schemas.microsoft.com/office/drawing/2014/main" id="{ED90EB45-ADB3-C17C-6445-999DDC355E70}"/>
            </a:ext>
          </a:extLst>
        </xdr:cNvPr>
        <xdr:cNvSpPr>
          <a:spLocks noChangeArrowheads="1"/>
        </xdr:cNvSpPr>
      </xdr:nvSpPr>
      <xdr:spPr bwMode="auto">
        <a:xfrm>
          <a:off x="99314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533400</xdr:colOff>
      <xdr:row>1</xdr:row>
      <xdr:rowOff>228600</xdr:rowOff>
    </xdr:from>
    <xdr:to>
      <xdr:col>11</xdr:col>
      <xdr:colOff>876300</xdr:colOff>
      <xdr:row>3</xdr:row>
      <xdr:rowOff>76200</xdr:rowOff>
    </xdr:to>
    <xdr:pic macro="[0]!ThisWorkbook.PrintBudgetPlanner">
      <xdr:nvPicPr>
        <xdr:cNvPr id="495617" name="Picture 1239" descr="icon-printpage">
          <a:hlinkClick xmlns:r="http://schemas.openxmlformats.org/officeDocument/2006/relationships" r:id="rId15"/>
          <a:extLst>
            <a:ext uri="{FF2B5EF4-FFF2-40B4-BE49-F238E27FC236}">
              <a16:creationId xmlns:a16="http://schemas.microsoft.com/office/drawing/2014/main" id="{A2A8ECCA-6504-E374-F139-2ED57859A50F}"/>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001500" y="419100"/>
          <a:ext cx="342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2</xdr:col>
          <xdr:colOff>25400</xdr:colOff>
          <xdr:row>8</xdr:row>
          <xdr:rowOff>12700</xdr:rowOff>
        </xdr:from>
        <xdr:to>
          <xdr:col>2</xdr:col>
          <xdr:colOff>1308100</xdr:colOff>
          <xdr:row>9</xdr:row>
          <xdr:rowOff>0</xdr:rowOff>
        </xdr:to>
        <xdr:sp macro="" textlink="">
          <xdr:nvSpPr>
            <xdr:cNvPr id="17428" name="Drop Down 20" hidden="1">
              <a:extLst>
                <a:ext uri="{63B3BB69-23CF-44E3-9099-C40C66FF867C}">
                  <a14:compatExt spid="_x0000_s17428"/>
                </a:ext>
                <a:ext uri="{FF2B5EF4-FFF2-40B4-BE49-F238E27FC236}">
                  <a16:creationId xmlns:a16="http://schemas.microsoft.com/office/drawing/2014/main" id="{8D250A6B-763A-F5CD-34B5-78A8058DD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9</xdr:row>
          <xdr:rowOff>12700</xdr:rowOff>
        </xdr:from>
        <xdr:to>
          <xdr:col>2</xdr:col>
          <xdr:colOff>1308100</xdr:colOff>
          <xdr:row>10</xdr:row>
          <xdr:rowOff>0</xdr:rowOff>
        </xdr:to>
        <xdr:sp macro="" textlink="">
          <xdr:nvSpPr>
            <xdr:cNvPr id="17429" name="Drop Down 21" hidden="1">
              <a:extLst>
                <a:ext uri="{63B3BB69-23CF-44E3-9099-C40C66FF867C}">
                  <a14:compatExt spid="_x0000_s17429"/>
                </a:ext>
                <a:ext uri="{FF2B5EF4-FFF2-40B4-BE49-F238E27FC236}">
                  <a16:creationId xmlns:a16="http://schemas.microsoft.com/office/drawing/2014/main" id="{3A2B0BEE-0A2C-2D48-223D-BF16435018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10</xdr:row>
          <xdr:rowOff>0</xdr:rowOff>
        </xdr:from>
        <xdr:to>
          <xdr:col>2</xdr:col>
          <xdr:colOff>1308100</xdr:colOff>
          <xdr:row>10</xdr:row>
          <xdr:rowOff>203200</xdr:rowOff>
        </xdr:to>
        <xdr:sp macro="" textlink="">
          <xdr:nvSpPr>
            <xdr:cNvPr id="17430" name="Drop Down 22" hidden="1">
              <a:extLst>
                <a:ext uri="{63B3BB69-23CF-44E3-9099-C40C66FF867C}">
                  <a14:compatExt spid="_x0000_s17430"/>
                </a:ext>
                <a:ext uri="{FF2B5EF4-FFF2-40B4-BE49-F238E27FC236}">
                  <a16:creationId xmlns:a16="http://schemas.microsoft.com/office/drawing/2014/main" id="{1EEB55B3-BF66-59B2-94E4-E0C74DC740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11</xdr:row>
          <xdr:rowOff>0</xdr:rowOff>
        </xdr:from>
        <xdr:to>
          <xdr:col>2</xdr:col>
          <xdr:colOff>1308100</xdr:colOff>
          <xdr:row>11</xdr:row>
          <xdr:rowOff>203200</xdr:rowOff>
        </xdr:to>
        <xdr:sp macro="" textlink="">
          <xdr:nvSpPr>
            <xdr:cNvPr id="17431" name="Drop Down 23" hidden="1">
              <a:extLst>
                <a:ext uri="{63B3BB69-23CF-44E3-9099-C40C66FF867C}">
                  <a14:compatExt spid="_x0000_s17431"/>
                </a:ext>
                <a:ext uri="{FF2B5EF4-FFF2-40B4-BE49-F238E27FC236}">
                  <a16:creationId xmlns:a16="http://schemas.microsoft.com/office/drawing/2014/main" id="{050AE3AB-C763-B58A-F502-8825F389C0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12</xdr:row>
          <xdr:rowOff>0</xdr:rowOff>
        </xdr:from>
        <xdr:to>
          <xdr:col>2</xdr:col>
          <xdr:colOff>1308100</xdr:colOff>
          <xdr:row>12</xdr:row>
          <xdr:rowOff>203200</xdr:rowOff>
        </xdr:to>
        <xdr:sp macro="" textlink="">
          <xdr:nvSpPr>
            <xdr:cNvPr id="17432" name="Drop Down 24" hidden="1">
              <a:extLst>
                <a:ext uri="{63B3BB69-23CF-44E3-9099-C40C66FF867C}">
                  <a14:compatExt spid="_x0000_s17432"/>
                </a:ext>
                <a:ext uri="{FF2B5EF4-FFF2-40B4-BE49-F238E27FC236}">
                  <a16:creationId xmlns:a16="http://schemas.microsoft.com/office/drawing/2014/main" id="{5DF47B81-74B9-0678-4884-7101F0754A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13</xdr:row>
          <xdr:rowOff>12700</xdr:rowOff>
        </xdr:from>
        <xdr:to>
          <xdr:col>2</xdr:col>
          <xdr:colOff>1308100</xdr:colOff>
          <xdr:row>14</xdr:row>
          <xdr:rowOff>0</xdr:rowOff>
        </xdr:to>
        <xdr:sp macro="" textlink="">
          <xdr:nvSpPr>
            <xdr:cNvPr id="17433" name="Drop Down 25" hidden="1">
              <a:extLst>
                <a:ext uri="{63B3BB69-23CF-44E3-9099-C40C66FF867C}">
                  <a14:compatExt spid="_x0000_s17433"/>
                </a:ext>
                <a:ext uri="{FF2B5EF4-FFF2-40B4-BE49-F238E27FC236}">
                  <a16:creationId xmlns:a16="http://schemas.microsoft.com/office/drawing/2014/main" id="{6E2760B3-613B-8144-0313-635B805ACA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17</xdr:row>
          <xdr:rowOff>12700</xdr:rowOff>
        </xdr:from>
        <xdr:to>
          <xdr:col>2</xdr:col>
          <xdr:colOff>1308100</xdr:colOff>
          <xdr:row>18</xdr:row>
          <xdr:rowOff>0</xdr:rowOff>
        </xdr:to>
        <xdr:sp macro="" textlink="">
          <xdr:nvSpPr>
            <xdr:cNvPr id="17436" name="Drop Down 28" hidden="1">
              <a:extLst>
                <a:ext uri="{63B3BB69-23CF-44E3-9099-C40C66FF867C}">
                  <a14:compatExt spid="_x0000_s17436"/>
                </a:ext>
                <a:ext uri="{FF2B5EF4-FFF2-40B4-BE49-F238E27FC236}">
                  <a16:creationId xmlns:a16="http://schemas.microsoft.com/office/drawing/2014/main" id="{D66E7363-BD80-CF61-E0B0-1ED12890E2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18</xdr:row>
          <xdr:rowOff>12700</xdr:rowOff>
        </xdr:from>
        <xdr:to>
          <xdr:col>2</xdr:col>
          <xdr:colOff>1308100</xdr:colOff>
          <xdr:row>19</xdr:row>
          <xdr:rowOff>0</xdr:rowOff>
        </xdr:to>
        <xdr:sp macro="" textlink="">
          <xdr:nvSpPr>
            <xdr:cNvPr id="17437" name="Drop Down 29" hidden="1">
              <a:extLst>
                <a:ext uri="{63B3BB69-23CF-44E3-9099-C40C66FF867C}">
                  <a14:compatExt spid="_x0000_s17437"/>
                </a:ext>
                <a:ext uri="{FF2B5EF4-FFF2-40B4-BE49-F238E27FC236}">
                  <a16:creationId xmlns:a16="http://schemas.microsoft.com/office/drawing/2014/main" id="{7B451249-D49E-A70C-8D68-B54563D250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19</xdr:row>
          <xdr:rowOff>12700</xdr:rowOff>
        </xdr:from>
        <xdr:to>
          <xdr:col>2</xdr:col>
          <xdr:colOff>1308100</xdr:colOff>
          <xdr:row>20</xdr:row>
          <xdr:rowOff>0</xdr:rowOff>
        </xdr:to>
        <xdr:sp macro="" textlink="">
          <xdr:nvSpPr>
            <xdr:cNvPr id="17438" name="Drop Down 30" hidden="1">
              <a:extLst>
                <a:ext uri="{63B3BB69-23CF-44E3-9099-C40C66FF867C}">
                  <a14:compatExt spid="_x0000_s17438"/>
                </a:ext>
                <a:ext uri="{FF2B5EF4-FFF2-40B4-BE49-F238E27FC236}">
                  <a16:creationId xmlns:a16="http://schemas.microsoft.com/office/drawing/2014/main" id="{1F8EFB7E-4D95-68F0-E4E4-A528909049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12700</xdr:rowOff>
        </xdr:from>
        <xdr:to>
          <xdr:col>2</xdr:col>
          <xdr:colOff>1308100</xdr:colOff>
          <xdr:row>21</xdr:row>
          <xdr:rowOff>0</xdr:rowOff>
        </xdr:to>
        <xdr:sp macro="" textlink="">
          <xdr:nvSpPr>
            <xdr:cNvPr id="17439" name="Drop Down 31" hidden="1">
              <a:extLst>
                <a:ext uri="{63B3BB69-23CF-44E3-9099-C40C66FF867C}">
                  <a14:compatExt spid="_x0000_s17439"/>
                </a:ext>
                <a:ext uri="{FF2B5EF4-FFF2-40B4-BE49-F238E27FC236}">
                  <a16:creationId xmlns:a16="http://schemas.microsoft.com/office/drawing/2014/main" id="{9DCE1996-B510-5DCA-258F-DFF55F4295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21</xdr:row>
          <xdr:rowOff>12700</xdr:rowOff>
        </xdr:from>
        <xdr:to>
          <xdr:col>2</xdr:col>
          <xdr:colOff>1308100</xdr:colOff>
          <xdr:row>22</xdr:row>
          <xdr:rowOff>0</xdr:rowOff>
        </xdr:to>
        <xdr:sp macro="" textlink="">
          <xdr:nvSpPr>
            <xdr:cNvPr id="17440" name="Drop Down 32" hidden="1">
              <a:extLst>
                <a:ext uri="{63B3BB69-23CF-44E3-9099-C40C66FF867C}">
                  <a14:compatExt spid="_x0000_s17440"/>
                </a:ext>
                <a:ext uri="{FF2B5EF4-FFF2-40B4-BE49-F238E27FC236}">
                  <a16:creationId xmlns:a16="http://schemas.microsoft.com/office/drawing/2014/main" id="{0CBEDDEA-E718-B6B7-7D6E-FF7B65EAAF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22</xdr:row>
          <xdr:rowOff>12700</xdr:rowOff>
        </xdr:from>
        <xdr:to>
          <xdr:col>2</xdr:col>
          <xdr:colOff>1308100</xdr:colOff>
          <xdr:row>23</xdr:row>
          <xdr:rowOff>0</xdr:rowOff>
        </xdr:to>
        <xdr:sp macro="" textlink="">
          <xdr:nvSpPr>
            <xdr:cNvPr id="17441" name="Drop Down 33" hidden="1">
              <a:extLst>
                <a:ext uri="{63B3BB69-23CF-44E3-9099-C40C66FF867C}">
                  <a14:compatExt spid="_x0000_s17441"/>
                </a:ext>
                <a:ext uri="{FF2B5EF4-FFF2-40B4-BE49-F238E27FC236}">
                  <a16:creationId xmlns:a16="http://schemas.microsoft.com/office/drawing/2014/main" id="{CBF8F514-0005-C450-FBB4-9DA764446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23</xdr:row>
          <xdr:rowOff>12700</xdr:rowOff>
        </xdr:from>
        <xdr:to>
          <xdr:col>2</xdr:col>
          <xdr:colOff>1308100</xdr:colOff>
          <xdr:row>24</xdr:row>
          <xdr:rowOff>0</xdr:rowOff>
        </xdr:to>
        <xdr:sp macro="" textlink="">
          <xdr:nvSpPr>
            <xdr:cNvPr id="17442" name="Drop Down 34" hidden="1">
              <a:extLst>
                <a:ext uri="{63B3BB69-23CF-44E3-9099-C40C66FF867C}">
                  <a14:compatExt spid="_x0000_s17442"/>
                </a:ext>
                <a:ext uri="{FF2B5EF4-FFF2-40B4-BE49-F238E27FC236}">
                  <a16:creationId xmlns:a16="http://schemas.microsoft.com/office/drawing/2014/main" id="{45EF2480-9714-EC66-4A7B-E5FA9ABFD6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24</xdr:row>
          <xdr:rowOff>12700</xdr:rowOff>
        </xdr:from>
        <xdr:to>
          <xdr:col>2</xdr:col>
          <xdr:colOff>1308100</xdr:colOff>
          <xdr:row>25</xdr:row>
          <xdr:rowOff>0</xdr:rowOff>
        </xdr:to>
        <xdr:sp macro="" textlink="">
          <xdr:nvSpPr>
            <xdr:cNvPr id="17443" name="Drop Down 35" hidden="1">
              <a:extLst>
                <a:ext uri="{63B3BB69-23CF-44E3-9099-C40C66FF867C}">
                  <a14:compatExt spid="_x0000_s17443"/>
                </a:ext>
                <a:ext uri="{FF2B5EF4-FFF2-40B4-BE49-F238E27FC236}">
                  <a16:creationId xmlns:a16="http://schemas.microsoft.com/office/drawing/2014/main" id="{B6D21284-039F-2C3C-8E46-F185264CD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1219200</xdr:colOff>
          <xdr:row>6</xdr:row>
          <xdr:rowOff>12700</xdr:rowOff>
        </xdr:from>
        <xdr:to>
          <xdr:col>11</xdr:col>
          <xdr:colOff>876300</xdr:colOff>
          <xdr:row>7</xdr:row>
          <xdr:rowOff>0</xdr:rowOff>
        </xdr:to>
        <xdr:sp macro="" textlink="">
          <xdr:nvSpPr>
            <xdr:cNvPr id="71177" name="Drop Down 1545" hidden="1">
              <a:extLst>
                <a:ext uri="{63B3BB69-23CF-44E3-9099-C40C66FF867C}">
                  <a14:compatExt spid="_x0000_s71177"/>
                </a:ext>
                <a:ext uri="{FF2B5EF4-FFF2-40B4-BE49-F238E27FC236}">
                  <a16:creationId xmlns:a16="http://schemas.microsoft.com/office/drawing/2014/main" id="{9F622F3D-8859-12D0-B059-03617461D7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393700</xdr:colOff>
      <xdr:row>27</xdr:row>
      <xdr:rowOff>190500</xdr:rowOff>
    </xdr:from>
    <xdr:to>
      <xdr:col>7</xdr:col>
      <xdr:colOff>342900</xdr:colOff>
      <xdr:row>31</xdr:row>
      <xdr:rowOff>190500</xdr:rowOff>
    </xdr:to>
    <xdr:pic>
      <xdr:nvPicPr>
        <xdr:cNvPr id="474332" name="Picture 1" descr="bluetintpaperCurl.png">
          <a:extLst>
            <a:ext uri="{FF2B5EF4-FFF2-40B4-BE49-F238E27FC236}">
              <a16:creationId xmlns:a16="http://schemas.microsoft.com/office/drawing/2014/main" id="{F69C2810-1359-B5A4-132A-DAD833D9F1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0" y="5930900"/>
          <a:ext cx="863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30</xdr:row>
      <xdr:rowOff>47624</xdr:rowOff>
    </xdr:from>
    <xdr:to>
      <xdr:col>7</xdr:col>
      <xdr:colOff>302850</xdr:colOff>
      <xdr:row>31</xdr:row>
      <xdr:rowOff>126074</xdr:rowOff>
    </xdr:to>
    <xdr:sp macro="" textlink="">
      <xdr:nvSpPr>
        <xdr:cNvPr id="22" name="Right Arrow 21" descr="Next">
          <a:hlinkClick xmlns:r="http://schemas.openxmlformats.org/officeDocument/2006/relationships" r:id="rId2" tooltip="Next"/>
          <a:extLst>
            <a:ext uri="{FF2B5EF4-FFF2-40B4-BE49-F238E27FC236}">
              <a16:creationId xmlns:a16="http://schemas.microsoft.com/office/drawing/2014/main" id="{33FA601C-B090-F48B-ACBF-DC5D63E6F7E7}"/>
            </a:ext>
          </a:extLst>
        </xdr:cNvPr>
        <xdr:cNvSpPr/>
      </xdr:nvSpPr>
      <xdr:spPr>
        <a:xfrm>
          <a:off x="8629650" y="6286499"/>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4</xdr:col>
      <xdr:colOff>1600200</xdr:colOff>
      <xdr:row>30</xdr:row>
      <xdr:rowOff>50800</xdr:rowOff>
    </xdr:from>
    <xdr:to>
      <xdr:col>5</xdr:col>
      <xdr:colOff>393700</xdr:colOff>
      <xdr:row>31</xdr:row>
      <xdr:rowOff>127000</xdr:rowOff>
    </xdr:to>
    <xdr:sp macro="" textlink="">
      <xdr:nvSpPr>
        <xdr:cNvPr id="474334" name="Left Arrow 22" descr="Previous">
          <a:hlinkClick xmlns:r="http://schemas.openxmlformats.org/officeDocument/2006/relationships" r:id="rId3" tooltip="Previous"/>
          <a:extLst>
            <a:ext uri="{FF2B5EF4-FFF2-40B4-BE49-F238E27FC236}">
              <a16:creationId xmlns:a16="http://schemas.microsoft.com/office/drawing/2014/main" id="{04447C49-6EF2-BB70-B337-FA4ACE6D0CD6}"/>
            </a:ext>
          </a:extLst>
        </xdr:cNvPr>
        <xdr:cNvSpPr>
          <a:spLocks noChangeArrowheads="1"/>
        </xdr:cNvSpPr>
      </xdr:nvSpPr>
      <xdr:spPr bwMode="auto">
        <a:xfrm>
          <a:off x="8534400" y="6438900"/>
          <a:ext cx="419100" cy="292100"/>
        </a:xfrm>
        <a:prstGeom prst="leftArrow">
          <a:avLst>
            <a:gd name="adj1" fmla="val 50000"/>
            <a:gd name="adj2" fmla="val 59364"/>
          </a:avLst>
        </a:prstGeom>
        <a:solidFill>
          <a:srgbClr val="4F81BD"/>
        </a:solidFill>
        <a:ln w="25400" algn="ctr">
          <a:solidFill>
            <a:srgbClr val="254061"/>
          </a:solidFill>
          <a:round/>
          <a:headEnd/>
          <a:tailEnd/>
        </a:ln>
      </xdr:spPr>
    </xdr:sp>
    <xdr:clientData/>
  </xdr:twoCellAnchor>
  <xdr:twoCellAnchor editAs="oneCell">
    <xdr:from>
      <xdr:col>1</xdr:col>
      <xdr:colOff>3302000</xdr:colOff>
      <xdr:row>20</xdr:row>
      <xdr:rowOff>12700</xdr:rowOff>
    </xdr:from>
    <xdr:to>
      <xdr:col>1</xdr:col>
      <xdr:colOff>3517900</xdr:colOff>
      <xdr:row>20</xdr:row>
      <xdr:rowOff>203200</xdr:rowOff>
    </xdr:to>
    <xdr:pic>
      <xdr:nvPicPr>
        <xdr:cNvPr id="474335" name="Picture 15" descr="InfoIconExcel.png">
          <a:hlinkClick xmlns:r="http://schemas.openxmlformats.org/officeDocument/2006/relationships" r:id="rId4" tooltip="GP, specialists, chiropractor, home nursing"/>
          <a:extLst>
            <a:ext uri="{FF2B5EF4-FFF2-40B4-BE49-F238E27FC236}">
              <a16:creationId xmlns:a16="http://schemas.microsoft.com/office/drawing/2014/main" id="{7F76774C-43FA-FCB3-A624-1A940EDBDB9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2418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22</xdr:row>
      <xdr:rowOff>12700</xdr:rowOff>
    </xdr:from>
    <xdr:to>
      <xdr:col>1</xdr:col>
      <xdr:colOff>3517900</xdr:colOff>
      <xdr:row>22</xdr:row>
      <xdr:rowOff>190500</xdr:rowOff>
    </xdr:to>
    <xdr:pic>
      <xdr:nvPicPr>
        <xdr:cNvPr id="474336" name="Picture 16" descr="InfoIconExcel.png">
          <a:hlinkClick xmlns:r="http://schemas.openxmlformats.org/officeDocument/2006/relationships" r:id="rId6" tooltip="Overseas vaccinations"/>
          <a:extLst>
            <a:ext uri="{FF2B5EF4-FFF2-40B4-BE49-F238E27FC236}">
              <a16:creationId xmlns:a16="http://schemas.microsoft.com/office/drawing/2014/main" id="{CB2082E8-0473-2438-5F87-395869F1A0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673600"/>
          <a:ext cx="2159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23</xdr:row>
      <xdr:rowOff>12700</xdr:rowOff>
    </xdr:from>
    <xdr:to>
      <xdr:col>1</xdr:col>
      <xdr:colOff>3517900</xdr:colOff>
      <xdr:row>23</xdr:row>
      <xdr:rowOff>203200</xdr:rowOff>
    </xdr:to>
    <xdr:pic>
      <xdr:nvPicPr>
        <xdr:cNvPr id="474337" name="Picture 17" descr="InfoIconExcel.png">
          <a:hlinkClick xmlns:r="http://schemas.openxmlformats.org/officeDocument/2006/relationships" r:id="rId7" tooltip="Eye tests, contact lens, sunglasses, etc."/>
          <a:extLst>
            <a:ext uri="{FF2B5EF4-FFF2-40B4-BE49-F238E27FC236}">
              <a16:creationId xmlns:a16="http://schemas.microsoft.com/office/drawing/2014/main" id="{95BF0CA7-6676-EFEC-D679-87329BA46F0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8895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14</xdr:row>
      <xdr:rowOff>12700</xdr:rowOff>
    </xdr:from>
    <xdr:to>
      <xdr:col>1</xdr:col>
      <xdr:colOff>3517900</xdr:colOff>
      <xdr:row>14</xdr:row>
      <xdr:rowOff>203200</xdr:rowOff>
    </xdr:to>
    <xdr:pic>
      <xdr:nvPicPr>
        <xdr:cNvPr id="474338" name="Picture 18" descr="InfoIconExcel.png">
          <a:hlinkClick xmlns:r="http://schemas.openxmlformats.org/officeDocument/2006/relationships" r:id="rId8" tooltip="Kids activities - dance, music, language, drama, books and stationery"/>
          <a:extLst>
            <a:ext uri="{FF2B5EF4-FFF2-40B4-BE49-F238E27FC236}">
              <a16:creationId xmlns:a16="http://schemas.microsoft.com/office/drawing/2014/main" id="{5E0D6D65-41FE-8657-8336-44895AF2ECC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29464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19</xdr:row>
      <xdr:rowOff>0</xdr:rowOff>
    </xdr:from>
    <xdr:to>
      <xdr:col>1</xdr:col>
      <xdr:colOff>3517900</xdr:colOff>
      <xdr:row>19</xdr:row>
      <xdr:rowOff>190500</xdr:rowOff>
    </xdr:to>
    <xdr:pic>
      <xdr:nvPicPr>
        <xdr:cNvPr id="474339" name="Picture 19" descr="InfoIconExcel.png">
          <a:hlinkClick xmlns:r="http://schemas.openxmlformats.org/officeDocument/2006/relationships" r:id="rId9" tooltip="Include income protection, trauma insurance and disability insurance"/>
          <a:extLst>
            <a:ext uri="{FF2B5EF4-FFF2-40B4-BE49-F238E27FC236}">
              <a16:creationId xmlns:a16="http://schemas.microsoft.com/office/drawing/2014/main" id="{9914258D-7C8A-279B-D77B-038DCAF8201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40132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3302000</xdr:colOff>
      <xdr:row>10</xdr:row>
      <xdr:rowOff>12700</xdr:rowOff>
    </xdr:from>
    <xdr:to>
      <xdr:col>1</xdr:col>
      <xdr:colOff>3517900</xdr:colOff>
      <xdr:row>10</xdr:row>
      <xdr:rowOff>203200</xdr:rowOff>
    </xdr:to>
    <xdr:pic>
      <xdr:nvPicPr>
        <xdr:cNvPr id="474340" name="Picture 20" descr="InfoIconExcel.png">
          <a:hlinkClick xmlns:r="http://schemas.openxmlformats.org/officeDocument/2006/relationships" r:id="rId10" tooltip="The amount you pay after subtracting any government benefit received"/>
          <a:extLst>
            <a:ext uri="{FF2B5EF4-FFF2-40B4-BE49-F238E27FC236}">
              <a16:creationId xmlns:a16="http://schemas.microsoft.com/office/drawing/2014/main" id="{0894878A-2B24-5ED2-E309-9A550E9962D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84600" y="20828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63500</xdr:rowOff>
    </xdr:from>
    <xdr:to>
      <xdr:col>11</xdr:col>
      <xdr:colOff>1016000</xdr:colOff>
      <xdr:row>1</xdr:row>
      <xdr:rowOff>139700</xdr:rowOff>
    </xdr:to>
    <xdr:pic>
      <xdr:nvPicPr>
        <xdr:cNvPr id="474341" name="Picture 42" descr="MoneySmartLogoSmall.png">
          <a:hlinkClick xmlns:r="http://schemas.openxmlformats.org/officeDocument/2006/relationships" r:id="rId11"/>
          <a:extLst>
            <a:ext uri="{FF2B5EF4-FFF2-40B4-BE49-F238E27FC236}">
              <a16:creationId xmlns:a16="http://schemas.microsoft.com/office/drawing/2014/main" id="{C9D9A4C1-722C-BAE6-97CC-3B4A7C9C0881}"/>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287000" y="63500"/>
          <a:ext cx="2159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161925</xdr:rowOff>
    </xdr:from>
    <xdr:to>
      <xdr:col>1</xdr:col>
      <xdr:colOff>2180788</xdr:colOff>
      <xdr:row>4</xdr:row>
      <xdr:rowOff>180975</xdr:rowOff>
    </xdr:to>
    <xdr:sp macro="" textlink="">
      <xdr:nvSpPr>
        <xdr:cNvPr id="31" name="Round Same Side Corner Rectangle 30">
          <a:hlinkClick xmlns:r="http://schemas.openxmlformats.org/officeDocument/2006/relationships" r:id="rId13" tooltip="Financial commitments"/>
          <a:extLst>
            <a:ext uri="{FF2B5EF4-FFF2-40B4-BE49-F238E27FC236}">
              <a16:creationId xmlns:a16="http://schemas.microsoft.com/office/drawing/2014/main" id="{E81ADBC9-6176-A503-806E-D685ACAD90F7}"/>
            </a:ext>
          </a:extLst>
        </xdr:cNvPr>
        <xdr:cNvSpPr/>
      </xdr:nvSpPr>
      <xdr:spPr bwMode="auto">
        <a:xfrm>
          <a:off x="952500" y="590550"/>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161925</xdr:rowOff>
    </xdr:from>
    <xdr:to>
      <xdr:col>1</xdr:col>
      <xdr:colOff>3625850</xdr:colOff>
      <xdr:row>4</xdr:row>
      <xdr:rowOff>180975</xdr:rowOff>
    </xdr:to>
    <xdr:sp macro="" textlink="">
      <xdr:nvSpPr>
        <xdr:cNvPr id="33" name="Round Same Side Corner Rectangle 7">
          <a:hlinkClick xmlns:r="http://schemas.openxmlformats.org/officeDocument/2006/relationships" r:id="rId3" tooltip="Home / Utilities"/>
          <a:extLst>
            <a:ext uri="{FF2B5EF4-FFF2-40B4-BE49-F238E27FC236}">
              <a16:creationId xmlns:a16="http://schemas.microsoft.com/office/drawing/2014/main" id="{8DE99B5C-C749-AD23-9949-F54BFB90E8C3}"/>
            </a:ext>
          </a:extLst>
        </xdr:cNvPr>
        <xdr:cNvSpPr>
          <a:spLocks noChangeArrowheads="1"/>
        </xdr:cNvSpPr>
      </xdr:nvSpPr>
      <xdr:spPr bwMode="auto">
        <a:xfrm>
          <a:off x="2343150" y="590550"/>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161925</xdr:rowOff>
    </xdr:from>
    <xdr:to>
      <xdr:col>2</xdr:col>
      <xdr:colOff>1257300</xdr:colOff>
      <xdr:row>4</xdr:row>
      <xdr:rowOff>180975</xdr:rowOff>
    </xdr:to>
    <xdr:sp macro="" textlink="">
      <xdr:nvSpPr>
        <xdr:cNvPr id="35" name="Round Same Side Corner Rectangle 8">
          <a:hlinkClick xmlns:r="http://schemas.openxmlformats.org/officeDocument/2006/relationships" r:id="rId14" tooltip="Education / Health"/>
          <a:extLst>
            <a:ext uri="{FF2B5EF4-FFF2-40B4-BE49-F238E27FC236}">
              <a16:creationId xmlns:a16="http://schemas.microsoft.com/office/drawing/2014/main" id="{7F31D30F-D451-9A5D-771E-29DA28B9B2B4}"/>
            </a:ext>
          </a:extLst>
        </xdr:cNvPr>
        <xdr:cNvSpPr>
          <a:spLocks noChangeArrowheads="1"/>
        </xdr:cNvSpPr>
      </xdr:nvSpPr>
      <xdr:spPr bwMode="auto">
        <a:xfrm>
          <a:off x="3619500" y="590550"/>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 </a:t>
          </a:r>
          <a:r>
            <a:rPr lang="en-AU" sz="1100" b="1" i="0" u="none" strike="noStrike" baseline="0">
              <a:solidFill>
                <a:srgbClr val="000000"/>
              </a:solidFill>
              <a:latin typeface="Arial"/>
              <a:cs typeface="Arial"/>
            </a:rPr>
            <a:t>/ health</a:t>
          </a:r>
        </a:p>
      </xdr:txBody>
    </xdr:sp>
    <xdr:clientData/>
  </xdr:twoCellAnchor>
  <xdr:twoCellAnchor>
    <xdr:from>
      <xdr:col>2</xdr:col>
      <xdr:colOff>1266825</xdr:colOff>
      <xdr:row>2</xdr:row>
      <xdr:rowOff>161925</xdr:rowOff>
    </xdr:from>
    <xdr:to>
      <xdr:col>4</xdr:col>
      <xdr:colOff>136525</xdr:colOff>
      <xdr:row>4</xdr:row>
      <xdr:rowOff>180975</xdr:rowOff>
    </xdr:to>
    <xdr:sp macro="" textlink="">
      <xdr:nvSpPr>
        <xdr:cNvPr id="36" name="Round Same Side Corner Rectangle 9">
          <a:hlinkClick xmlns:r="http://schemas.openxmlformats.org/officeDocument/2006/relationships" r:id="rId2" tooltip="Shopping / Transport"/>
          <a:extLst>
            <a:ext uri="{FF2B5EF4-FFF2-40B4-BE49-F238E27FC236}">
              <a16:creationId xmlns:a16="http://schemas.microsoft.com/office/drawing/2014/main" id="{E05AE214-68E0-EA48-67F9-68BAD26BB29B}"/>
            </a:ext>
          </a:extLst>
        </xdr:cNvPr>
        <xdr:cNvSpPr>
          <a:spLocks noChangeArrowheads="1"/>
        </xdr:cNvSpPr>
      </xdr:nvSpPr>
      <xdr:spPr bwMode="auto">
        <a:xfrm>
          <a:off x="5114925" y="590550"/>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146051</xdr:colOff>
      <xdr:row>2</xdr:row>
      <xdr:rowOff>161925</xdr:rowOff>
    </xdr:from>
    <xdr:to>
      <xdr:col>5</xdr:col>
      <xdr:colOff>127000</xdr:colOff>
      <xdr:row>4</xdr:row>
      <xdr:rowOff>180975</xdr:rowOff>
    </xdr:to>
    <xdr:sp macro="" textlink="">
      <xdr:nvSpPr>
        <xdr:cNvPr id="37" name="Round Same Side Corner Rectangle 10">
          <a:hlinkClick xmlns:r="http://schemas.openxmlformats.org/officeDocument/2006/relationships" r:id="rId15" tooltip="Entertainment / Eating out"/>
          <a:extLst>
            <a:ext uri="{FF2B5EF4-FFF2-40B4-BE49-F238E27FC236}">
              <a16:creationId xmlns:a16="http://schemas.microsoft.com/office/drawing/2014/main" id="{AC4C9378-F918-865E-05DB-45730C907795}"/>
            </a:ext>
          </a:extLst>
        </xdr:cNvPr>
        <xdr:cNvSpPr>
          <a:spLocks noChangeArrowheads="1"/>
        </xdr:cNvSpPr>
      </xdr:nvSpPr>
      <xdr:spPr bwMode="auto">
        <a:xfrm>
          <a:off x="6543676" y="590550"/>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161925</xdr:rowOff>
    </xdr:from>
    <xdr:to>
      <xdr:col>1</xdr:col>
      <xdr:colOff>600817</xdr:colOff>
      <xdr:row>4</xdr:row>
      <xdr:rowOff>180975</xdr:rowOff>
    </xdr:to>
    <xdr:sp macro="" textlink="">
      <xdr:nvSpPr>
        <xdr:cNvPr id="38" name="Round Same Side Corner Rectangle 11">
          <a:hlinkClick xmlns:r="http://schemas.openxmlformats.org/officeDocument/2006/relationships" r:id="rId16" tooltip="Income"/>
          <a:extLst>
            <a:ext uri="{FF2B5EF4-FFF2-40B4-BE49-F238E27FC236}">
              <a16:creationId xmlns:a16="http://schemas.microsoft.com/office/drawing/2014/main" id="{1E860584-F2E9-D380-819D-B144AAF3DD71}"/>
            </a:ext>
          </a:extLst>
        </xdr:cNvPr>
        <xdr:cNvSpPr>
          <a:spLocks noChangeArrowheads="1"/>
        </xdr:cNvSpPr>
      </xdr:nvSpPr>
      <xdr:spPr bwMode="auto">
        <a:xfrm>
          <a:off x="19050" y="590550"/>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304800</xdr:colOff>
      <xdr:row>2</xdr:row>
      <xdr:rowOff>161925</xdr:rowOff>
    </xdr:from>
    <xdr:to>
      <xdr:col>7</xdr:col>
      <xdr:colOff>314325</xdr:colOff>
      <xdr:row>4</xdr:row>
      <xdr:rowOff>180975</xdr:rowOff>
    </xdr:to>
    <xdr:sp macro="" textlink="">
      <xdr:nvSpPr>
        <xdr:cNvPr id="39" name="Round Same Side Corner Rectangle 10">
          <a:hlinkClick xmlns:r="http://schemas.openxmlformats.org/officeDocument/2006/relationships" r:id="rId17" tooltip="Entertainment / Eating out"/>
          <a:extLst>
            <a:ext uri="{FF2B5EF4-FFF2-40B4-BE49-F238E27FC236}">
              <a16:creationId xmlns:a16="http://schemas.microsoft.com/office/drawing/2014/main" id="{2BD1B627-8454-6FCB-B176-EBB6A5C005C5}"/>
            </a:ext>
          </a:extLst>
        </xdr:cNvPr>
        <xdr:cNvSpPr>
          <a:spLocks noChangeArrowheads="1"/>
        </xdr:cNvSpPr>
      </xdr:nvSpPr>
      <xdr:spPr bwMode="auto">
        <a:xfrm>
          <a:off x="8191500" y="590550"/>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74349" name="Rectangle 12">
          <a:extLst>
            <a:ext uri="{FF2B5EF4-FFF2-40B4-BE49-F238E27FC236}">
              <a16:creationId xmlns:a16="http://schemas.microsoft.com/office/drawing/2014/main" id="{0FE10EAD-C241-1BEC-83DE-CA90383D5A3B}"/>
            </a:ext>
          </a:extLst>
        </xdr:cNvPr>
        <xdr:cNvSpPr>
          <a:spLocks noChangeArrowheads="1"/>
        </xdr:cNvSpPr>
      </xdr:nvSpPr>
      <xdr:spPr bwMode="auto">
        <a:xfrm>
          <a:off x="99187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41" name="Rectangle 40">
          <a:extLst>
            <a:ext uri="{FF2B5EF4-FFF2-40B4-BE49-F238E27FC236}">
              <a16:creationId xmlns:a16="http://schemas.microsoft.com/office/drawing/2014/main" id="{FE22A4DD-79A5-EEF8-EFA7-ED3FCD9F4E79}"/>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74351" name="Rectangle 14">
          <a:extLst>
            <a:ext uri="{FF2B5EF4-FFF2-40B4-BE49-F238E27FC236}">
              <a16:creationId xmlns:a16="http://schemas.microsoft.com/office/drawing/2014/main" id="{0C2B0858-D1DE-8E15-CAA2-2EA5F6DC21C5}"/>
            </a:ext>
          </a:extLst>
        </xdr:cNvPr>
        <xdr:cNvSpPr>
          <a:spLocks noChangeArrowheads="1"/>
        </xdr:cNvSpPr>
      </xdr:nvSpPr>
      <xdr:spPr bwMode="auto">
        <a:xfrm>
          <a:off x="98933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74352" name="Rectangle 15">
          <a:extLst>
            <a:ext uri="{FF2B5EF4-FFF2-40B4-BE49-F238E27FC236}">
              <a16:creationId xmlns:a16="http://schemas.microsoft.com/office/drawing/2014/main" id="{223161E9-043E-DAB4-B80F-740B98AB709C}"/>
            </a:ext>
          </a:extLst>
        </xdr:cNvPr>
        <xdr:cNvSpPr>
          <a:spLocks noChangeArrowheads="1"/>
        </xdr:cNvSpPr>
      </xdr:nvSpPr>
      <xdr:spPr bwMode="auto">
        <a:xfrm>
          <a:off x="98933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74353" name="Rectangle 16">
          <a:extLst>
            <a:ext uri="{FF2B5EF4-FFF2-40B4-BE49-F238E27FC236}">
              <a16:creationId xmlns:a16="http://schemas.microsoft.com/office/drawing/2014/main" id="{C5879BDF-2474-7979-A981-97075D30C276}"/>
            </a:ext>
          </a:extLst>
        </xdr:cNvPr>
        <xdr:cNvSpPr>
          <a:spLocks noChangeArrowheads="1"/>
        </xdr:cNvSpPr>
      </xdr:nvSpPr>
      <xdr:spPr bwMode="auto">
        <a:xfrm>
          <a:off x="98933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74354" name="Rectangle 17">
          <a:extLst>
            <a:ext uri="{FF2B5EF4-FFF2-40B4-BE49-F238E27FC236}">
              <a16:creationId xmlns:a16="http://schemas.microsoft.com/office/drawing/2014/main" id="{4A17B780-7340-3FA2-1074-8BC43AE18042}"/>
            </a:ext>
          </a:extLst>
        </xdr:cNvPr>
        <xdr:cNvSpPr>
          <a:spLocks noChangeArrowheads="1"/>
        </xdr:cNvSpPr>
      </xdr:nvSpPr>
      <xdr:spPr bwMode="auto">
        <a:xfrm>
          <a:off x="98933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74355" name="Rectangle 18">
          <a:extLst>
            <a:ext uri="{FF2B5EF4-FFF2-40B4-BE49-F238E27FC236}">
              <a16:creationId xmlns:a16="http://schemas.microsoft.com/office/drawing/2014/main" id="{620B383C-11DF-CB3B-A89D-F703472E2E3A}"/>
            </a:ext>
          </a:extLst>
        </xdr:cNvPr>
        <xdr:cNvSpPr>
          <a:spLocks noChangeArrowheads="1"/>
        </xdr:cNvSpPr>
      </xdr:nvSpPr>
      <xdr:spPr bwMode="auto">
        <a:xfrm>
          <a:off x="98933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74356" name="Rectangle 19">
          <a:extLst>
            <a:ext uri="{FF2B5EF4-FFF2-40B4-BE49-F238E27FC236}">
              <a16:creationId xmlns:a16="http://schemas.microsoft.com/office/drawing/2014/main" id="{12C6466D-2BFA-43FF-F606-A11E3BD206F8}"/>
            </a:ext>
          </a:extLst>
        </xdr:cNvPr>
        <xdr:cNvSpPr>
          <a:spLocks noChangeArrowheads="1"/>
        </xdr:cNvSpPr>
      </xdr:nvSpPr>
      <xdr:spPr bwMode="auto">
        <a:xfrm>
          <a:off x="98933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74357" name="Rectangle 20">
          <a:extLst>
            <a:ext uri="{FF2B5EF4-FFF2-40B4-BE49-F238E27FC236}">
              <a16:creationId xmlns:a16="http://schemas.microsoft.com/office/drawing/2014/main" id="{4EDE9431-45C5-5569-DCF4-2FE225B3C38A}"/>
            </a:ext>
          </a:extLst>
        </xdr:cNvPr>
        <xdr:cNvSpPr>
          <a:spLocks noChangeArrowheads="1"/>
        </xdr:cNvSpPr>
      </xdr:nvSpPr>
      <xdr:spPr bwMode="auto">
        <a:xfrm>
          <a:off x="98933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74358" name="Rectangle 21">
          <a:extLst>
            <a:ext uri="{FF2B5EF4-FFF2-40B4-BE49-F238E27FC236}">
              <a16:creationId xmlns:a16="http://schemas.microsoft.com/office/drawing/2014/main" id="{7F50A808-3ACF-9DB6-918A-7FC3C0A33D6B}"/>
            </a:ext>
          </a:extLst>
        </xdr:cNvPr>
        <xdr:cNvSpPr>
          <a:spLocks noChangeArrowheads="1"/>
        </xdr:cNvSpPr>
      </xdr:nvSpPr>
      <xdr:spPr bwMode="auto">
        <a:xfrm>
          <a:off x="98933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558800</xdr:colOff>
      <xdr:row>1</xdr:row>
      <xdr:rowOff>203200</xdr:rowOff>
    </xdr:from>
    <xdr:to>
      <xdr:col>11</xdr:col>
      <xdr:colOff>901700</xdr:colOff>
      <xdr:row>3</xdr:row>
      <xdr:rowOff>63500</xdr:rowOff>
    </xdr:to>
    <xdr:pic macro="[0]!ThisWorkbook.PrintBudgetPlanner">
      <xdr:nvPicPr>
        <xdr:cNvPr id="474359" name="Picture 1239" descr="icon-printpage">
          <a:hlinkClick xmlns:r="http://schemas.openxmlformats.org/officeDocument/2006/relationships" r:id="rId18"/>
          <a:extLst>
            <a:ext uri="{FF2B5EF4-FFF2-40B4-BE49-F238E27FC236}">
              <a16:creationId xmlns:a16="http://schemas.microsoft.com/office/drawing/2014/main" id="{CBEBD7F0-82A9-3E65-CA5B-734642A4CCE1}"/>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1988800" y="393700"/>
          <a:ext cx="3429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2</xdr:col>
          <xdr:colOff>12700</xdr:colOff>
          <xdr:row>8</xdr:row>
          <xdr:rowOff>0</xdr:rowOff>
        </xdr:from>
        <xdr:to>
          <xdr:col>2</xdr:col>
          <xdr:colOff>1308100</xdr:colOff>
          <xdr:row>8</xdr:row>
          <xdr:rowOff>203200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48B1AD1B-4AE2-72C6-82E6-7604683BC9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9</xdr:row>
          <xdr:rowOff>0</xdr:rowOff>
        </xdr:from>
        <xdr:to>
          <xdr:col>2</xdr:col>
          <xdr:colOff>1308100</xdr:colOff>
          <xdr:row>9</xdr:row>
          <xdr:rowOff>203200</xdr:rowOff>
        </xdr:to>
        <xdr:sp macro="" textlink="">
          <xdr:nvSpPr>
            <xdr:cNvPr id="21525" name="Drop Down 21" hidden="1">
              <a:extLst>
                <a:ext uri="{63B3BB69-23CF-44E3-9099-C40C66FF867C}">
                  <a14:compatExt spid="_x0000_s21525"/>
                </a:ext>
                <a:ext uri="{FF2B5EF4-FFF2-40B4-BE49-F238E27FC236}">
                  <a16:creationId xmlns:a16="http://schemas.microsoft.com/office/drawing/2014/main" id="{0EAF1DD8-1F86-3EFB-9BF4-25D60688CF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10</xdr:row>
          <xdr:rowOff>0</xdr:rowOff>
        </xdr:from>
        <xdr:to>
          <xdr:col>2</xdr:col>
          <xdr:colOff>1308100</xdr:colOff>
          <xdr:row>10</xdr:row>
          <xdr:rowOff>203200</xdr:rowOff>
        </xdr:to>
        <xdr:sp macro="" textlink="">
          <xdr:nvSpPr>
            <xdr:cNvPr id="21526" name="Drop Down 22" hidden="1">
              <a:extLst>
                <a:ext uri="{63B3BB69-23CF-44E3-9099-C40C66FF867C}">
                  <a14:compatExt spid="_x0000_s21526"/>
                </a:ext>
                <a:ext uri="{FF2B5EF4-FFF2-40B4-BE49-F238E27FC236}">
                  <a16:creationId xmlns:a16="http://schemas.microsoft.com/office/drawing/2014/main" id="{D5B54B5B-9710-1F7D-0765-5997E1FA01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11</xdr:row>
          <xdr:rowOff>0</xdr:rowOff>
        </xdr:from>
        <xdr:to>
          <xdr:col>2</xdr:col>
          <xdr:colOff>1308100</xdr:colOff>
          <xdr:row>11</xdr:row>
          <xdr:rowOff>203200</xdr:rowOff>
        </xdr:to>
        <xdr:sp macro="" textlink="">
          <xdr:nvSpPr>
            <xdr:cNvPr id="21527" name="Drop Down 23" hidden="1">
              <a:extLst>
                <a:ext uri="{63B3BB69-23CF-44E3-9099-C40C66FF867C}">
                  <a14:compatExt spid="_x0000_s21527"/>
                </a:ext>
                <a:ext uri="{FF2B5EF4-FFF2-40B4-BE49-F238E27FC236}">
                  <a16:creationId xmlns:a16="http://schemas.microsoft.com/office/drawing/2014/main" id="{FC0003A4-8E5A-B69B-BD5A-489E3BB9DA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12</xdr:row>
          <xdr:rowOff>0</xdr:rowOff>
        </xdr:from>
        <xdr:to>
          <xdr:col>2</xdr:col>
          <xdr:colOff>1308100</xdr:colOff>
          <xdr:row>12</xdr:row>
          <xdr:rowOff>203200</xdr:rowOff>
        </xdr:to>
        <xdr:sp macro="" textlink="">
          <xdr:nvSpPr>
            <xdr:cNvPr id="21528" name="Drop Down 24" hidden="1">
              <a:extLst>
                <a:ext uri="{63B3BB69-23CF-44E3-9099-C40C66FF867C}">
                  <a14:compatExt spid="_x0000_s21528"/>
                </a:ext>
                <a:ext uri="{FF2B5EF4-FFF2-40B4-BE49-F238E27FC236}">
                  <a16:creationId xmlns:a16="http://schemas.microsoft.com/office/drawing/2014/main" id="{12783999-1BD3-A58C-23E3-F677DE674AB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13</xdr:row>
          <xdr:rowOff>0</xdr:rowOff>
        </xdr:from>
        <xdr:to>
          <xdr:col>2</xdr:col>
          <xdr:colOff>1308100</xdr:colOff>
          <xdr:row>13</xdr:row>
          <xdr:rowOff>203200</xdr:rowOff>
        </xdr:to>
        <xdr:sp macro="" textlink="">
          <xdr:nvSpPr>
            <xdr:cNvPr id="21529" name="Drop Down 25" hidden="1">
              <a:extLst>
                <a:ext uri="{63B3BB69-23CF-44E3-9099-C40C66FF867C}">
                  <a14:compatExt spid="_x0000_s21529"/>
                </a:ext>
                <a:ext uri="{FF2B5EF4-FFF2-40B4-BE49-F238E27FC236}">
                  <a16:creationId xmlns:a16="http://schemas.microsoft.com/office/drawing/2014/main" id="{DB329CBF-D4BE-C97C-77CB-3333D915A7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14</xdr:row>
          <xdr:rowOff>0</xdr:rowOff>
        </xdr:from>
        <xdr:to>
          <xdr:col>2</xdr:col>
          <xdr:colOff>1308100</xdr:colOff>
          <xdr:row>14</xdr:row>
          <xdr:rowOff>203200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1A8AD6AF-437E-2800-7521-79AAFA198D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18</xdr:row>
          <xdr:rowOff>12700</xdr:rowOff>
        </xdr:from>
        <xdr:to>
          <xdr:col>2</xdr:col>
          <xdr:colOff>1308100</xdr:colOff>
          <xdr:row>19</xdr:row>
          <xdr:rowOff>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BCC74B6E-4AF9-B1DE-CE28-C3598CA56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19</xdr:row>
          <xdr:rowOff>12700</xdr:rowOff>
        </xdr:from>
        <xdr:to>
          <xdr:col>2</xdr:col>
          <xdr:colOff>1308100</xdr:colOff>
          <xdr:row>20</xdr:row>
          <xdr:rowOff>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6D1C872E-22E1-515A-7D2F-F0B4730A69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20</xdr:row>
          <xdr:rowOff>12700</xdr:rowOff>
        </xdr:from>
        <xdr:to>
          <xdr:col>2</xdr:col>
          <xdr:colOff>1308100</xdr:colOff>
          <xdr:row>21</xdr:row>
          <xdr:rowOff>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997FFD19-E054-AE9B-41A3-E723250C7A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21</xdr:row>
          <xdr:rowOff>12700</xdr:rowOff>
        </xdr:from>
        <xdr:to>
          <xdr:col>2</xdr:col>
          <xdr:colOff>1308100</xdr:colOff>
          <xdr:row>22</xdr:row>
          <xdr:rowOff>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DF59CBC2-27D8-D7E0-3C4D-3DE8EF3EF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22</xdr:row>
          <xdr:rowOff>0</xdr:rowOff>
        </xdr:from>
        <xdr:to>
          <xdr:col>2</xdr:col>
          <xdr:colOff>1308100</xdr:colOff>
          <xdr:row>22</xdr:row>
          <xdr:rowOff>203200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58252E58-4758-F596-14DD-5F3CE02A4E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23</xdr:row>
          <xdr:rowOff>0</xdr:rowOff>
        </xdr:from>
        <xdr:to>
          <xdr:col>2</xdr:col>
          <xdr:colOff>1308100</xdr:colOff>
          <xdr:row>23</xdr:row>
          <xdr:rowOff>203200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3CAC21DF-DADE-4C0B-204E-DADA4412BE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24</xdr:row>
          <xdr:rowOff>0</xdr:rowOff>
        </xdr:from>
        <xdr:to>
          <xdr:col>2</xdr:col>
          <xdr:colOff>1308100</xdr:colOff>
          <xdr:row>24</xdr:row>
          <xdr:rowOff>203200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D7610565-2E82-3887-99A4-B29C62C757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25</xdr:row>
          <xdr:rowOff>0</xdr:rowOff>
        </xdr:from>
        <xdr:to>
          <xdr:col>2</xdr:col>
          <xdr:colOff>1308100</xdr:colOff>
          <xdr:row>25</xdr:row>
          <xdr:rowOff>203200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A0148F4D-A74D-4CE8-7153-0B2191EA71F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1206500</xdr:colOff>
          <xdr:row>6</xdr:row>
          <xdr:rowOff>12700</xdr:rowOff>
        </xdr:from>
        <xdr:to>
          <xdr:col>11</xdr:col>
          <xdr:colOff>876300</xdr:colOff>
          <xdr:row>7</xdr:row>
          <xdr:rowOff>0</xdr:rowOff>
        </xdr:to>
        <xdr:sp macro="" textlink="">
          <xdr:nvSpPr>
            <xdr:cNvPr id="63160" name="Drop Down 1720" hidden="1">
              <a:extLst>
                <a:ext uri="{63B3BB69-23CF-44E3-9099-C40C66FF867C}">
                  <a14:compatExt spid="_x0000_s63160"/>
                </a:ext>
                <a:ext uri="{FF2B5EF4-FFF2-40B4-BE49-F238E27FC236}">
                  <a16:creationId xmlns:a16="http://schemas.microsoft.com/office/drawing/2014/main" id="{AA68F9B2-8126-55AF-EE2C-B4F881D197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393700</xdr:colOff>
      <xdr:row>27</xdr:row>
      <xdr:rowOff>203200</xdr:rowOff>
    </xdr:from>
    <xdr:to>
      <xdr:col>7</xdr:col>
      <xdr:colOff>342900</xdr:colOff>
      <xdr:row>31</xdr:row>
      <xdr:rowOff>203200</xdr:rowOff>
    </xdr:to>
    <xdr:pic>
      <xdr:nvPicPr>
        <xdr:cNvPr id="487482" name="Picture 1" descr="bluetintpaperCurl.png">
          <a:extLst>
            <a:ext uri="{FF2B5EF4-FFF2-40B4-BE49-F238E27FC236}">
              <a16:creationId xmlns:a16="http://schemas.microsoft.com/office/drawing/2014/main" id="{90E3B841-BD4C-4226-021C-0D72AA2F9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7000" y="5943600"/>
          <a:ext cx="863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304801</xdr:colOff>
      <xdr:row>30</xdr:row>
      <xdr:rowOff>57149</xdr:rowOff>
    </xdr:from>
    <xdr:to>
      <xdr:col>7</xdr:col>
      <xdr:colOff>302851</xdr:colOff>
      <xdr:row>31</xdr:row>
      <xdr:rowOff>122801</xdr:rowOff>
    </xdr:to>
    <xdr:sp macro="" textlink="">
      <xdr:nvSpPr>
        <xdr:cNvPr id="22" name="Right Arrow 21" descr="Next">
          <a:hlinkClick xmlns:r="http://schemas.openxmlformats.org/officeDocument/2006/relationships" r:id="rId2" tooltip="Next"/>
          <a:extLst>
            <a:ext uri="{FF2B5EF4-FFF2-40B4-BE49-F238E27FC236}">
              <a16:creationId xmlns:a16="http://schemas.microsoft.com/office/drawing/2014/main" id="{10695700-C531-957D-3DAF-E9DCC7BF3431}"/>
            </a:ext>
          </a:extLst>
        </xdr:cNvPr>
        <xdr:cNvSpPr/>
      </xdr:nvSpPr>
      <xdr:spPr>
        <a:xfrm>
          <a:off x="8629651" y="6296024"/>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4</xdr:col>
      <xdr:colOff>1600200</xdr:colOff>
      <xdr:row>30</xdr:row>
      <xdr:rowOff>50800</xdr:rowOff>
    </xdr:from>
    <xdr:to>
      <xdr:col>5</xdr:col>
      <xdr:colOff>368300</xdr:colOff>
      <xdr:row>31</xdr:row>
      <xdr:rowOff>127000</xdr:rowOff>
    </xdr:to>
    <xdr:sp macro="" textlink="">
      <xdr:nvSpPr>
        <xdr:cNvPr id="487484" name="Left Arrow 22" descr="Previous">
          <a:hlinkClick xmlns:r="http://schemas.openxmlformats.org/officeDocument/2006/relationships" r:id="rId3" tooltip="Previous"/>
          <a:extLst>
            <a:ext uri="{FF2B5EF4-FFF2-40B4-BE49-F238E27FC236}">
              <a16:creationId xmlns:a16="http://schemas.microsoft.com/office/drawing/2014/main" id="{F38B51E3-6F40-7710-FE20-408C6243D695}"/>
            </a:ext>
          </a:extLst>
        </xdr:cNvPr>
        <xdr:cNvSpPr>
          <a:spLocks noChangeArrowheads="1"/>
        </xdr:cNvSpPr>
      </xdr:nvSpPr>
      <xdr:spPr bwMode="auto">
        <a:xfrm>
          <a:off x="8585200" y="6438900"/>
          <a:ext cx="406400" cy="292100"/>
        </a:xfrm>
        <a:prstGeom prst="leftArrow">
          <a:avLst>
            <a:gd name="adj1" fmla="val 50000"/>
            <a:gd name="adj2" fmla="val 57565"/>
          </a:avLst>
        </a:prstGeom>
        <a:solidFill>
          <a:srgbClr val="4F81BD"/>
        </a:solidFill>
        <a:ln w="25400" algn="ctr">
          <a:solidFill>
            <a:srgbClr val="1F497D"/>
          </a:solidFill>
          <a:round/>
          <a:headEnd/>
          <a:tailEnd/>
        </a:ln>
      </xdr:spPr>
    </xdr:sp>
    <xdr:clientData/>
  </xdr:twoCellAnchor>
  <xdr:twoCellAnchor editAs="oneCell">
    <xdr:from>
      <xdr:col>1</xdr:col>
      <xdr:colOff>3327400</xdr:colOff>
      <xdr:row>15</xdr:row>
      <xdr:rowOff>12700</xdr:rowOff>
    </xdr:from>
    <xdr:to>
      <xdr:col>1</xdr:col>
      <xdr:colOff>3543300</xdr:colOff>
      <xdr:row>15</xdr:row>
      <xdr:rowOff>203200</xdr:rowOff>
    </xdr:to>
    <xdr:pic>
      <xdr:nvPicPr>
        <xdr:cNvPr id="487485" name="Picture 15" descr="InfoIconExcel.png">
          <a:hlinkClick xmlns:r="http://schemas.openxmlformats.org/officeDocument/2006/relationships" r:id="rId4" tooltip="Bread, milk, butcher"/>
          <a:extLst>
            <a:ext uri="{FF2B5EF4-FFF2-40B4-BE49-F238E27FC236}">
              <a16:creationId xmlns:a16="http://schemas.microsoft.com/office/drawing/2014/main" id="{8FE0AEE0-4BD8-F218-5F78-3F65177C713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31623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3327400</xdr:colOff>
      <xdr:row>19</xdr:row>
      <xdr:rowOff>12700</xdr:rowOff>
    </xdr:from>
    <xdr:to>
      <xdr:col>1</xdr:col>
      <xdr:colOff>3543300</xdr:colOff>
      <xdr:row>19</xdr:row>
      <xdr:rowOff>203200</xdr:rowOff>
    </xdr:to>
    <xdr:pic>
      <xdr:nvPicPr>
        <xdr:cNvPr id="487486" name="Picture 16" descr="InfoIconExcel.png">
          <a:hlinkClick xmlns:r="http://schemas.openxmlformats.org/officeDocument/2006/relationships" r:id="rId6" tooltip="Including compulsory 3rd party"/>
          <a:extLst>
            <a:ext uri="{FF2B5EF4-FFF2-40B4-BE49-F238E27FC236}">
              <a16:creationId xmlns:a16="http://schemas.microsoft.com/office/drawing/2014/main" id="{BDDDC34D-A415-D03D-DBE4-33B8166155E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40259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3327400</xdr:colOff>
      <xdr:row>14</xdr:row>
      <xdr:rowOff>12700</xdr:rowOff>
    </xdr:from>
    <xdr:to>
      <xdr:col>1</xdr:col>
      <xdr:colOff>3556000</xdr:colOff>
      <xdr:row>14</xdr:row>
      <xdr:rowOff>203200</xdr:rowOff>
    </xdr:to>
    <xdr:pic>
      <xdr:nvPicPr>
        <xdr:cNvPr id="487487" name="Picture 17" descr="InfoIconExcel.png">
          <a:hlinkClick xmlns:r="http://schemas.openxmlformats.org/officeDocument/2006/relationships" r:id="rId7" tooltip="Birthdays, Christmas, weddings, anniversaries and 'everything else' category. Think hard here. Example: eBay"/>
          <a:extLst>
            <a:ext uri="{FF2B5EF4-FFF2-40B4-BE49-F238E27FC236}">
              <a16:creationId xmlns:a16="http://schemas.microsoft.com/office/drawing/2014/main" id="{FE4C6A52-927D-07C3-6E3D-9CDA313931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2946400"/>
          <a:ext cx="228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3327400</xdr:colOff>
      <xdr:row>25</xdr:row>
      <xdr:rowOff>12700</xdr:rowOff>
    </xdr:from>
    <xdr:to>
      <xdr:col>1</xdr:col>
      <xdr:colOff>3543300</xdr:colOff>
      <xdr:row>25</xdr:row>
      <xdr:rowOff>203200</xdr:rowOff>
    </xdr:to>
    <xdr:pic>
      <xdr:nvPicPr>
        <xdr:cNvPr id="487488" name="Picture 18" descr="InfoIconExcel.png">
          <a:hlinkClick xmlns:r="http://schemas.openxmlformats.org/officeDocument/2006/relationships" r:id="rId8" tooltip="Boat, caravan, motorbike, bicycle"/>
          <a:extLst>
            <a:ext uri="{FF2B5EF4-FFF2-40B4-BE49-F238E27FC236}">
              <a16:creationId xmlns:a16="http://schemas.microsoft.com/office/drawing/2014/main" id="{0751C886-3D0D-22FC-3838-D5891B75D4A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53213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177800</xdr:colOff>
      <xdr:row>0</xdr:row>
      <xdr:rowOff>63500</xdr:rowOff>
    </xdr:from>
    <xdr:to>
      <xdr:col>11</xdr:col>
      <xdr:colOff>1016000</xdr:colOff>
      <xdr:row>1</xdr:row>
      <xdr:rowOff>139700</xdr:rowOff>
    </xdr:to>
    <xdr:pic>
      <xdr:nvPicPr>
        <xdr:cNvPr id="487489" name="Picture 40" descr="MoneySmartLogoSmall.png">
          <a:hlinkClick xmlns:r="http://schemas.openxmlformats.org/officeDocument/2006/relationships" r:id="rId9"/>
          <a:extLst>
            <a:ext uri="{FF2B5EF4-FFF2-40B4-BE49-F238E27FC236}">
              <a16:creationId xmlns:a16="http://schemas.microsoft.com/office/drawing/2014/main" id="{CCBE66FD-5EE7-F755-57C5-1D55849180E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37800" y="6350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161925</xdr:rowOff>
    </xdr:from>
    <xdr:to>
      <xdr:col>1</xdr:col>
      <xdr:colOff>2180788</xdr:colOff>
      <xdr:row>4</xdr:row>
      <xdr:rowOff>180975</xdr:rowOff>
    </xdr:to>
    <xdr:sp macro="" textlink="">
      <xdr:nvSpPr>
        <xdr:cNvPr id="29" name="Round Same Side Corner Rectangle 28">
          <a:hlinkClick xmlns:r="http://schemas.openxmlformats.org/officeDocument/2006/relationships" r:id="rId11" tooltip="Financial commitments"/>
          <a:extLst>
            <a:ext uri="{FF2B5EF4-FFF2-40B4-BE49-F238E27FC236}">
              <a16:creationId xmlns:a16="http://schemas.microsoft.com/office/drawing/2014/main" id="{E9ADE210-524E-D3B2-D223-280300DD359C}"/>
            </a:ext>
          </a:extLst>
        </xdr:cNvPr>
        <xdr:cNvSpPr/>
      </xdr:nvSpPr>
      <xdr:spPr bwMode="auto">
        <a:xfrm>
          <a:off x="952500" y="590550"/>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161925</xdr:rowOff>
    </xdr:from>
    <xdr:to>
      <xdr:col>1</xdr:col>
      <xdr:colOff>3625850</xdr:colOff>
      <xdr:row>4</xdr:row>
      <xdr:rowOff>180975</xdr:rowOff>
    </xdr:to>
    <xdr:sp macro="" textlink="">
      <xdr:nvSpPr>
        <xdr:cNvPr id="30" name="Round Same Side Corner Rectangle 7">
          <a:hlinkClick xmlns:r="http://schemas.openxmlformats.org/officeDocument/2006/relationships" r:id="rId12" tooltip="Home / Utilities"/>
          <a:extLst>
            <a:ext uri="{FF2B5EF4-FFF2-40B4-BE49-F238E27FC236}">
              <a16:creationId xmlns:a16="http://schemas.microsoft.com/office/drawing/2014/main" id="{2ED72D63-938E-370C-5E39-75456FDA5B0E}"/>
            </a:ext>
          </a:extLst>
        </xdr:cNvPr>
        <xdr:cNvSpPr>
          <a:spLocks noChangeArrowheads="1"/>
        </xdr:cNvSpPr>
      </xdr:nvSpPr>
      <xdr:spPr bwMode="auto">
        <a:xfrm>
          <a:off x="2343150" y="590550"/>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161925</xdr:rowOff>
    </xdr:from>
    <xdr:to>
      <xdr:col>2</xdr:col>
      <xdr:colOff>1257300</xdr:colOff>
      <xdr:row>4</xdr:row>
      <xdr:rowOff>180975</xdr:rowOff>
    </xdr:to>
    <xdr:sp macro="" textlink="">
      <xdr:nvSpPr>
        <xdr:cNvPr id="31" name="Round Same Side Corner Rectangle 8">
          <a:hlinkClick xmlns:r="http://schemas.openxmlformats.org/officeDocument/2006/relationships" r:id="rId3" tooltip="Education / Health"/>
          <a:extLst>
            <a:ext uri="{FF2B5EF4-FFF2-40B4-BE49-F238E27FC236}">
              <a16:creationId xmlns:a16="http://schemas.microsoft.com/office/drawing/2014/main" id="{D9C22154-FCEA-98E2-2A90-FC5620DC6CB9}"/>
            </a:ext>
          </a:extLst>
        </xdr:cNvPr>
        <xdr:cNvSpPr>
          <a:spLocks noChangeArrowheads="1"/>
        </xdr:cNvSpPr>
      </xdr:nvSpPr>
      <xdr:spPr bwMode="auto">
        <a:xfrm>
          <a:off x="3619500" y="590550"/>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a:t>
          </a:r>
          <a:r>
            <a:rPr lang="en-AU" sz="1100" b="1" i="0" u="none" strike="noStrike" baseline="0">
              <a:ln>
                <a:noFill/>
              </a:ln>
              <a:solidFill>
                <a:srgbClr val="000000"/>
              </a:solidFill>
              <a:latin typeface="Arial"/>
              <a:cs typeface="Arial"/>
            </a:rPr>
            <a:t> </a:t>
          </a:r>
          <a:r>
            <a:rPr lang="en-AU" sz="1100" b="1" i="0" u="none" strike="noStrike" baseline="0">
              <a:solidFill>
                <a:srgbClr val="000000"/>
              </a:solidFill>
              <a:latin typeface="Arial"/>
              <a:cs typeface="Arial"/>
            </a:rPr>
            <a:t>/ health</a:t>
          </a:r>
        </a:p>
      </xdr:txBody>
    </xdr:sp>
    <xdr:clientData/>
  </xdr:twoCellAnchor>
  <xdr:twoCellAnchor>
    <xdr:from>
      <xdr:col>2</xdr:col>
      <xdr:colOff>1266825</xdr:colOff>
      <xdr:row>2</xdr:row>
      <xdr:rowOff>161925</xdr:rowOff>
    </xdr:from>
    <xdr:to>
      <xdr:col>4</xdr:col>
      <xdr:colOff>136525</xdr:colOff>
      <xdr:row>4</xdr:row>
      <xdr:rowOff>180975</xdr:rowOff>
    </xdr:to>
    <xdr:sp macro="" textlink="">
      <xdr:nvSpPr>
        <xdr:cNvPr id="32" name="Round Same Side Corner Rectangle 9">
          <a:hlinkClick xmlns:r="http://schemas.openxmlformats.org/officeDocument/2006/relationships" r:id="rId13" tooltip="Shopping / Transport"/>
          <a:extLst>
            <a:ext uri="{FF2B5EF4-FFF2-40B4-BE49-F238E27FC236}">
              <a16:creationId xmlns:a16="http://schemas.microsoft.com/office/drawing/2014/main" id="{B9E443EE-7072-6DE2-DAF1-624DBC47F463}"/>
            </a:ext>
          </a:extLst>
        </xdr:cNvPr>
        <xdr:cNvSpPr>
          <a:spLocks noChangeArrowheads="1"/>
        </xdr:cNvSpPr>
      </xdr:nvSpPr>
      <xdr:spPr bwMode="auto">
        <a:xfrm>
          <a:off x="5114925" y="590550"/>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146051</xdr:colOff>
      <xdr:row>2</xdr:row>
      <xdr:rowOff>161925</xdr:rowOff>
    </xdr:from>
    <xdr:to>
      <xdr:col>5</xdr:col>
      <xdr:colOff>127000</xdr:colOff>
      <xdr:row>4</xdr:row>
      <xdr:rowOff>180975</xdr:rowOff>
    </xdr:to>
    <xdr:sp macro="" textlink="">
      <xdr:nvSpPr>
        <xdr:cNvPr id="33" name="Round Same Side Corner Rectangle 10">
          <a:hlinkClick xmlns:r="http://schemas.openxmlformats.org/officeDocument/2006/relationships" r:id="rId2" tooltip="Entertainment / Eating out"/>
          <a:extLst>
            <a:ext uri="{FF2B5EF4-FFF2-40B4-BE49-F238E27FC236}">
              <a16:creationId xmlns:a16="http://schemas.microsoft.com/office/drawing/2014/main" id="{9C3F44EE-D74D-AF1D-7D58-900894B32487}"/>
            </a:ext>
          </a:extLst>
        </xdr:cNvPr>
        <xdr:cNvSpPr>
          <a:spLocks noChangeArrowheads="1"/>
        </xdr:cNvSpPr>
      </xdr:nvSpPr>
      <xdr:spPr bwMode="auto">
        <a:xfrm>
          <a:off x="6543676" y="590550"/>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161925</xdr:rowOff>
    </xdr:from>
    <xdr:to>
      <xdr:col>1</xdr:col>
      <xdr:colOff>600817</xdr:colOff>
      <xdr:row>4</xdr:row>
      <xdr:rowOff>180975</xdr:rowOff>
    </xdr:to>
    <xdr:sp macro="" textlink="">
      <xdr:nvSpPr>
        <xdr:cNvPr id="34" name="Round Same Side Corner Rectangle 11">
          <a:hlinkClick xmlns:r="http://schemas.openxmlformats.org/officeDocument/2006/relationships" r:id="rId14" tooltip="Income"/>
          <a:extLst>
            <a:ext uri="{FF2B5EF4-FFF2-40B4-BE49-F238E27FC236}">
              <a16:creationId xmlns:a16="http://schemas.microsoft.com/office/drawing/2014/main" id="{B78285D8-5BFF-06C6-B0E6-B56351DE6C6D}"/>
            </a:ext>
          </a:extLst>
        </xdr:cNvPr>
        <xdr:cNvSpPr>
          <a:spLocks noChangeArrowheads="1"/>
        </xdr:cNvSpPr>
      </xdr:nvSpPr>
      <xdr:spPr bwMode="auto">
        <a:xfrm>
          <a:off x="19050" y="590550"/>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304800</xdr:colOff>
      <xdr:row>2</xdr:row>
      <xdr:rowOff>161925</xdr:rowOff>
    </xdr:from>
    <xdr:to>
      <xdr:col>7</xdr:col>
      <xdr:colOff>314325</xdr:colOff>
      <xdr:row>4</xdr:row>
      <xdr:rowOff>180975</xdr:rowOff>
    </xdr:to>
    <xdr:sp macro="" textlink="">
      <xdr:nvSpPr>
        <xdr:cNvPr id="35" name="Round Same Side Corner Rectangle 10">
          <a:hlinkClick xmlns:r="http://schemas.openxmlformats.org/officeDocument/2006/relationships" r:id="rId15" tooltip="Entertainment / Eating out"/>
          <a:extLst>
            <a:ext uri="{FF2B5EF4-FFF2-40B4-BE49-F238E27FC236}">
              <a16:creationId xmlns:a16="http://schemas.microsoft.com/office/drawing/2014/main" id="{FEB7F2CF-93E4-B7F4-BDC9-CB5DC850E65F}"/>
            </a:ext>
          </a:extLst>
        </xdr:cNvPr>
        <xdr:cNvSpPr>
          <a:spLocks noChangeArrowheads="1"/>
        </xdr:cNvSpPr>
      </xdr:nvSpPr>
      <xdr:spPr bwMode="auto">
        <a:xfrm>
          <a:off x="8191500" y="590550"/>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87497" name="Rectangle 12">
          <a:extLst>
            <a:ext uri="{FF2B5EF4-FFF2-40B4-BE49-F238E27FC236}">
              <a16:creationId xmlns:a16="http://schemas.microsoft.com/office/drawing/2014/main" id="{FED7C5A5-5DAC-984B-62FA-BFB628581A68}"/>
            </a:ext>
          </a:extLst>
        </xdr:cNvPr>
        <xdr:cNvSpPr>
          <a:spLocks noChangeArrowheads="1"/>
        </xdr:cNvSpPr>
      </xdr:nvSpPr>
      <xdr:spPr bwMode="auto">
        <a:xfrm>
          <a:off x="99822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37" name="Rectangle 36">
          <a:extLst>
            <a:ext uri="{FF2B5EF4-FFF2-40B4-BE49-F238E27FC236}">
              <a16:creationId xmlns:a16="http://schemas.microsoft.com/office/drawing/2014/main" id="{9A965802-9BD2-15EF-8FA5-352C6936C17B}"/>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87499" name="Rectangle 14">
          <a:extLst>
            <a:ext uri="{FF2B5EF4-FFF2-40B4-BE49-F238E27FC236}">
              <a16:creationId xmlns:a16="http://schemas.microsoft.com/office/drawing/2014/main" id="{9E6ADE20-2E35-DBCC-85DC-2E6FACC20599}"/>
            </a:ext>
          </a:extLst>
        </xdr:cNvPr>
        <xdr:cNvSpPr>
          <a:spLocks noChangeArrowheads="1"/>
        </xdr:cNvSpPr>
      </xdr:nvSpPr>
      <xdr:spPr bwMode="auto">
        <a:xfrm>
          <a:off x="99568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87500" name="Rectangle 15">
          <a:extLst>
            <a:ext uri="{FF2B5EF4-FFF2-40B4-BE49-F238E27FC236}">
              <a16:creationId xmlns:a16="http://schemas.microsoft.com/office/drawing/2014/main" id="{B833840C-24B7-FE85-D3D5-0F959B0F1A78}"/>
            </a:ext>
          </a:extLst>
        </xdr:cNvPr>
        <xdr:cNvSpPr>
          <a:spLocks noChangeArrowheads="1"/>
        </xdr:cNvSpPr>
      </xdr:nvSpPr>
      <xdr:spPr bwMode="auto">
        <a:xfrm>
          <a:off x="99568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87501" name="Rectangle 16">
          <a:extLst>
            <a:ext uri="{FF2B5EF4-FFF2-40B4-BE49-F238E27FC236}">
              <a16:creationId xmlns:a16="http://schemas.microsoft.com/office/drawing/2014/main" id="{C6CCDE77-939E-00A6-A20F-0B2150A8EA02}"/>
            </a:ext>
          </a:extLst>
        </xdr:cNvPr>
        <xdr:cNvSpPr>
          <a:spLocks noChangeArrowheads="1"/>
        </xdr:cNvSpPr>
      </xdr:nvSpPr>
      <xdr:spPr bwMode="auto">
        <a:xfrm>
          <a:off x="99568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87502" name="Rectangle 17">
          <a:extLst>
            <a:ext uri="{FF2B5EF4-FFF2-40B4-BE49-F238E27FC236}">
              <a16:creationId xmlns:a16="http://schemas.microsoft.com/office/drawing/2014/main" id="{FD58725F-50E5-4F6C-4056-86842B99107F}"/>
            </a:ext>
          </a:extLst>
        </xdr:cNvPr>
        <xdr:cNvSpPr>
          <a:spLocks noChangeArrowheads="1"/>
        </xdr:cNvSpPr>
      </xdr:nvSpPr>
      <xdr:spPr bwMode="auto">
        <a:xfrm>
          <a:off x="99568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87503" name="Rectangle 18">
          <a:extLst>
            <a:ext uri="{FF2B5EF4-FFF2-40B4-BE49-F238E27FC236}">
              <a16:creationId xmlns:a16="http://schemas.microsoft.com/office/drawing/2014/main" id="{B02D3F70-36F7-81B5-0A5F-A7C7C2498F0E}"/>
            </a:ext>
          </a:extLst>
        </xdr:cNvPr>
        <xdr:cNvSpPr>
          <a:spLocks noChangeArrowheads="1"/>
        </xdr:cNvSpPr>
      </xdr:nvSpPr>
      <xdr:spPr bwMode="auto">
        <a:xfrm>
          <a:off x="99568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87504" name="Rectangle 19">
          <a:extLst>
            <a:ext uri="{FF2B5EF4-FFF2-40B4-BE49-F238E27FC236}">
              <a16:creationId xmlns:a16="http://schemas.microsoft.com/office/drawing/2014/main" id="{3EA97AF4-16DA-B825-0E43-201A35B726FE}"/>
            </a:ext>
          </a:extLst>
        </xdr:cNvPr>
        <xdr:cNvSpPr>
          <a:spLocks noChangeArrowheads="1"/>
        </xdr:cNvSpPr>
      </xdr:nvSpPr>
      <xdr:spPr bwMode="auto">
        <a:xfrm>
          <a:off x="99568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87505" name="Rectangle 20">
          <a:extLst>
            <a:ext uri="{FF2B5EF4-FFF2-40B4-BE49-F238E27FC236}">
              <a16:creationId xmlns:a16="http://schemas.microsoft.com/office/drawing/2014/main" id="{FFE6C563-0396-DA79-1297-E04804FA1D78}"/>
            </a:ext>
          </a:extLst>
        </xdr:cNvPr>
        <xdr:cNvSpPr>
          <a:spLocks noChangeArrowheads="1"/>
        </xdr:cNvSpPr>
      </xdr:nvSpPr>
      <xdr:spPr bwMode="auto">
        <a:xfrm>
          <a:off x="99568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87506" name="Rectangle 21">
          <a:extLst>
            <a:ext uri="{FF2B5EF4-FFF2-40B4-BE49-F238E27FC236}">
              <a16:creationId xmlns:a16="http://schemas.microsoft.com/office/drawing/2014/main" id="{8D9C1ECF-B2FA-820F-DFFA-CA304F2EAF35}"/>
            </a:ext>
          </a:extLst>
        </xdr:cNvPr>
        <xdr:cNvSpPr>
          <a:spLocks noChangeArrowheads="1"/>
        </xdr:cNvSpPr>
      </xdr:nvSpPr>
      <xdr:spPr bwMode="auto">
        <a:xfrm>
          <a:off x="99568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584200</xdr:colOff>
      <xdr:row>2</xdr:row>
      <xdr:rowOff>12700</xdr:rowOff>
    </xdr:from>
    <xdr:to>
      <xdr:col>11</xdr:col>
      <xdr:colOff>939800</xdr:colOff>
      <xdr:row>3</xdr:row>
      <xdr:rowOff>101600</xdr:rowOff>
    </xdr:to>
    <xdr:pic macro="[0]!ThisWorkbook.PrintBudgetPlanner">
      <xdr:nvPicPr>
        <xdr:cNvPr id="487507" name="Picture 1239" descr="icon-printpage">
          <a:hlinkClick xmlns:r="http://schemas.openxmlformats.org/officeDocument/2006/relationships" r:id="rId16"/>
          <a:extLst>
            <a:ext uri="{FF2B5EF4-FFF2-40B4-BE49-F238E27FC236}">
              <a16:creationId xmlns:a16="http://schemas.microsoft.com/office/drawing/2014/main" id="{57E1FD35-641F-C86D-222E-AA54CB6F9886}"/>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077700" y="431800"/>
          <a:ext cx="3556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2</xdr:col>
          <xdr:colOff>38100</xdr:colOff>
          <xdr:row>8</xdr:row>
          <xdr:rowOff>12700</xdr:rowOff>
        </xdr:from>
        <xdr:to>
          <xdr:col>2</xdr:col>
          <xdr:colOff>1308100</xdr:colOff>
          <xdr:row>9</xdr:row>
          <xdr:rowOff>0</xdr:rowOff>
        </xdr:to>
        <xdr:sp macro="" textlink="">
          <xdr:nvSpPr>
            <xdr:cNvPr id="22549" name="Drop Down 21" hidden="1">
              <a:extLst>
                <a:ext uri="{63B3BB69-23CF-44E3-9099-C40C66FF867C}">
                  <a14:compatExt spid="_x0000_s22549"/>
                </a:ext>
                <a:ext uri="{FF2B5EF4-FFF2-40B4-BE49-F238E27FC236}">
                  <a16:creationId xmlns:a16="http://schemas.microsoft.com/office/drawing/2014/main" id="{14BF2128-77C6-0E5D-AC6B-EDAF3FE29A0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0</xdr:rowOff>
        </xdr:from>
        <xdr:to>
          <xdr:col>2</xdr:col>
          <xdr:colOff>1320800</xdr:colOff>
          <xdr:row>9</xdr:row>
          <xdr:rowOff>203200</xdr:rowOff>
        </xdr:to>
        <xdr:sp macro="" textlink="">
          <xdr:nvSpPr>
            <xdr:cNvPr id="22550" name="Drop Down 22" hidden="1">
              <a:extLst>
                <a:ext uri="{63B3BB69-23CF-44E3-9099-C40C66FF867C}">
                  <a14:compatExt spid="_x0000_s22550"/>
                </a:ext>
                <a:ext uri="{FF2B5EF4-FFF2-40B4-BE49-F238E27FC236}">
                  <a16:creationId xmlns:a16="http://schemas.microsoft.com/office/drawing/2014/main" id="{8DC88B47-01A2-D06B-4FFA-85D03B045C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xdr:row>
          <xdr:rowOff>0</xdr:rowOff>
        </xdr:from>
        <xdr:to>
          <xdr:col>2</xdr:col>
          <xdr:colOff>1320800</xdr:colOff>
          <xdr:row>10</xdr:row>
          <xdr:rowOff>203200</xdr:rowOff>
        </xdr:to>
        <xdr:sp macro="" textlink="">
          <xdr:nvSpPr>
            <xdr:cNvPr id="22551" name="Drop Down 23" hidden="1">
              <a:extLst>
                <a:ext uri="{63B3BB69-23CF-44E3-9099-C40C66FF867C}">
                  <a14:compatExt spid="_x0000_s22551"/>
                </a:ext>
                <a:ext uri="{FF2B5EF4-FFF2-40B4-BE49-F238E27FC236}">
                  <a16:creationId xmlns:a16="http://schemas.microsoft.com/office/drawing/2014/main" id="{C18CB7AB-E9E9-E4FF-7862-68D3A29431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xdr:row>
          <xdr:rowOff>0</xdr:rowOff>
        </xdr:from>
        <xdr:to>
          <xdr:col>2</xdr:col>
          <xdr:colOff>1320800</xdr:colOff>
          <xdr:row>11</xdr:row>
          <xdr:rowOff>203200</xdr:rowOff>
        </xdr:to>
        <xdr:sp macro="" textlink="">
          <xdr:nvSpPr>
            <xdr:cNvPr id="22552" name="Drop Down 24" hidden="1">
              <a:extLst>
                <a:ext uri="{63B3BB69-23CF-44E3-9099-C40C66FF867C}">
                  <a14:compatExt spid="_x0000_s22552"/>
                </a:ext>
                <a:ext uri="{FF2B5EF4-FFF2-40B4-BE49-F238E27FC236}">
                  <a16:creationId xmlns:a16="http://schemas.microsoft.com/office/drawing/2014/main" id="{734A92FE-8426-E426-84C4-7F089304AF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xdr:row>
          <xdr:rowOff>0</xdr:rowOff>
        </xdr:from>
        <xdr:to>
          <xdr:col>2</xdr:col>
          <xdr:colOff>1320800</xdr:colOff>
          <xdr:row>12</xdr:row>
          <xdr:rowOff>203200</xdr:rowOff>
        </xdr:to>
        <xdr:sp macro="" textlink="">
          <xdr:nvSpPr>
            <xdr:cNvPr id="22553" name="Drop Down 25" hidden="1">
              <a:extLst>
                <a:ext uri="{63B3BB69-23CF-44E3-9099-C40C66FF867C}">
                  <a14:compatExt spid="_x0000_s22553"/>
                </a:ext>
                <a:ext uri="{FF2B5EF4-FFF2-40B4-BE49-F238E27FC236}">
                  <a16:creationId xmlns:a16="http://schemas.microsoft.com/office/drawing/2014/main" id="{4DD2B4E8-3BD9-CD7B-523E-09998AAA4F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xdr:row>
          <xdr:rowOff>0</xdr:rowOff>
        </xdr:from>
        <xdr:to>
          <xdr:col>2</xdr:col>
          <xdr:colOff>1320800</xdr:colOff>
          <xdr:row>13</xdr:row>
          <xdr:rowOff>203200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EFD11D01-A6CF-D012-151B-4714B300B67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xdr:row>
          <xdr:rowOff>0</xdr:rowOff>
        </xdr:from>
        <xdr:to>
          <xdr:col>2</xdr:col>
          <xdr:colOff>1320800</xdr:colOff>
          <xdr:row>14</xdr:row>
          <xdr:rowOff>203200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29D78E43-4B3C-8923-19A6-5BE3D7CCE8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xdr:row>
          <xdr:rowOff>0</xdr:rowOff>
        </xdr:from>
        <xdr:to>
          <xdr:col>2</xdr:col>
          <xdr:colOff>1320800</xdr:colOff>
          <xdr:row>15</xdr:row>
          <xdr:rowOff>203200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22DF0471-93BF-10FA-990B-4E2D85567DB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19</xdr:row>
          <xdr:rowOff>0</xdr:rowOff>
        </xdr:from>
        <xdr:to>
          <xdr:col>2</xdr:col>
          <xdr:colOff>1308100</xdr:colOff>
          <xdr:row>19</xdr:row>
          <xdr:rowOff>203200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E16099C8-ACC0-EF79-EFB6-4CB433AED2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0</xdr:rowOff>
        </xdr:from>
        <xdr:to>
          <xdr:col>2</xdr:col>
          <xdr:colOff>1308100</xdr:colOff>
          <xdr:row>20</xdr:row>
          <xdr:rowOff>203200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6DB00124-317D-CBA2-5DA0-285CB2936C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21</xdr:row>
          <xdr:rowOff>0</xdr:rowOff>
        </xdr:from>
        <xdr:to>
          <xdr:col>2</xdr:col>
          <xdr:colOff>1308100</xdr:colOff>
          <xdr:row>21</xdr:row>
          <xdr:rowOff>203200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8840C65-716A-EA5B-2451-C69C50B4E5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22</xdr:row>
          <xdr:rowOff>0</xdr:rowOff>
        </xdr:from>
        <xdr:to>
          <xdr:col>2</xdr:col>
          <xdr:colOff>1308100</xdr:colOff>
          <xdr:row>22</xdr:row>
          <xdr:rowOff>203200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DCB23C5B-2C5C-C736-160E-C9AD5E097D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23</xdr:row>
          <xdr:rowOff>0</xdr:rowOff>
        </xdr:from>
        <xdr:to>
          <xdr:col>2</xdr:col>
          <xdr:colOff>1308100</xdr:colOff>
          <xdr:row>23</xdr:row>
          <xdr:rowOff>203200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FE6DDA19-2555-FDE3-9780-2B0F3FF8CA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24</xdr:row>
          <xdr:rowOff>0</xdr:rowOff>
        </xdr:from>
        <xdr:to>
          <xdr:col>2</xdr:col>
          <xdr:colOff>1308100</xdr:colOff>
          <xdr:row>24</xdr:row>
          <xdr:rowOff>203200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17C1C969-D4FE-E8CB-25F5-FB8630298E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25</xdr:row>
          <xdr:rowOff>0</xdr:rowOff>
        </xdr:from>
        <xdr:to>
          <xdr:col>2</xdr:col>
          <xdr:colOff>1308100</xdr:colOff>
          <xdr:row>25</xdr:row>
          <xdr:rowOff>203200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BA47DD04-16B1-DB0C-AFC3-C5883E1452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1219200</xdr:colOff>
          <xdr:row>6</xdr:row>
          <xdr:rowOff>12700</xdr:rowOff>
        </xdr:from>
        <xdr:to>
          <xdr:col>11</xdr:col>
          <xdr:colOff>876300</xdr:colOff>
          <xdr:row>7</xdr:row>
          <xdr:rowOff>25400</xdr:rowOff>
        </xdr:to>
        <xdr:sp macro="" textlink="">
          <xdr:nvSpPr>
            <xdr:cNvPr id="67140" name="Drop Down 1604" hidden="1">
              <a:extLst>
                <a:ext uri="{63B3BB69-23CF-44E3-9099-C40C66FF867C}">
                  <a14:compatExt spid="_x0000_s67140"/>
                </a:ext>
                <a:ext uri="{FF2B5EF4-FFF2-40B4-BE49-F238E27FC236}">
                  <a16:creationId xmlns:a16="http://schemas.microsoft.com/office/drawing/2014/main" id="{EADBC95A-46AF-955E-9E59-AD6A5872D1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5</xdr:col>
      <xdr:colOff>393700</xdr:colOff>
      <xdr:row>27</xdr:row>
      <xdr:rowOff>203200</xdr:rowOff>
    </xdr:from>
    <xdr:to>
      <xdr:col>7</xdr:col>
      <xdr:colOff>342900</xdr:colOff>
      <xdr:row>31</xdr:row>
      <xdr:rowOff>203200</xdr:rowOff>
    </xdr:to>
    <xdr:pic>
      <xdr:nvPicPr>
        <xdr:cNvPr id="409496" name="Picture 1" descr="bluetintpaperCurl.png">
          <a:extLst>
            <a:ext uri="{FF2B5EF4-FFF2-40B4-BE49-F238E27FC236}">
              <a16:creationId xmlns:a16="http://schemas.microsoft.com/office/drawing/2014/main" id="{F9D7365E-02EC-DFF5-DBDB-59458F2892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8900" y="5943600"/>
          <a:ext cx="863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30</xdr:row>
      <xdr:rowOff>57149</xdr:rowOff>
    </xdr:from>
    <xdr:to>
      <xdr:col>7</xdr:col>
      <xdr:colOff>302850</xdr:colOff>
      <xdr:row>31</xdr:row>
      <xdr:rowOff>122801</xdr:rowOff>
    </xdr:to>
    <xdr:sp macro="" textlink="">
      <xdr:nvSpPr>
        <xdr:cNvPr id="22" name="Right Arrow 21" descr="Next">
          <a:hlinkClick xmlns:r="http://schemas.openxmlformats.org/officeDocument/2006/relationships" r:id="rId2" tooltip="Next"/>
          <a:extLst>
            <a:ext uri="{FF2B5EF4-FFF2-40B4-BE49-F238E27FC236}">
              <a16:creationId xmlns:a16="http://schemas.microsoft.com/office/drawing/2014/main" id="{474BE880-CDBB-CBCF-CF9F-2F3026D7F273}"/>
            </a:ext>
          </a:extLst>
        </xdr:cNvPr>
        <xdr:cNvSpPr>
          <a:spLocks/>
        </xdr:cNvSpPr>
      </xdr:nvSpPr>
      <xdr:spPr>
        <a:xfrm>
          <a:off x="8629650" y="6296024"/>
          <a:ext cx="360000" cy="288000"/>
        </a:xfrm>
        <a:prstGeom prst="rightArrow">
          <a:avLst/>
        </a:prstGeom>
        <a:solidFill>
          <a:schemeClr val="accent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4</xdr:col>
      <xdr:colOff>1600200</xdr:colOff>
      <xdr:row>30</xdr:row>
      <xdr:rowOff>38100</xdr:rowOff>
    </xdr:from>
    <xdr:to>
      <xdr:col>5</xdr:col>
      <xdr:colOff>368300</xdr:colOff>
      <xdr:row>31</xdr:row>
      <xdr:rowOff>114300</xdr:rowOff>
    </xdr:to>
    <xdr:sp macro="" textlink="">
      <xdr:nvSpPr>
        <xdr:cNvPr id="409498" name="Left Arrow 22" descr="Previous">
          <a:hlinkClick xmlns:r="http://schemas.openxmlformats.org/officeDocument/2006/relationships" r:id="rId3" tooltip="Previous"/>
          <a:extLst>
            <a:ext uri="{FF2B5EF4-FFF2-40B4-BE49-F238E27FC236}">
              <a16:creationId xmlns:a16="http://schemas.microsoft.com/office/drawing/2014/main" id="{1F39770F-1A8D-9A98-0252-B67CF97919A0}"/>
            </a:ext>
          </a:extLst>
        </xdr:cNvPr>
        <xdr:cNvSpPr>
          <a:spLocks noChangeArrowheads="1"/>
        </xdr:cNvSpPr>
      </xdr:nvSpPr>
      <xdr:spPr bwMode="auto">
        <a:xfrm>
          <a:off x="8547100" y="6426200"/>
          <a:ext cx="406400" cy="292100"/>
        </a:xfrm>
        <a:prstGeom prst="leftArrow">
          <a:avLst>
            <a:gd name="adj1" fmla="val 50000"/>
            <a:gd name="adj2" fmla="val 57565"/>
          </a:avLst>
        </a:prstGeom>
        <a:solidFill>
          <a:srgbClr val="4F81BD"/>
        </a:solidFill>
        <a:ln w="25400" algn="ctr">
          <a:solidFill>
            <a:srgbClr val="254061"/>
          </a:solidFill>
          <a:round/>
          <a:headEnd/>
          <a:tailEnd/>
        </a:ln>
      </xdr:spPr>
    </xdr:sp>
    <xdr:clientData/>
  </xdr:twoCellAnchor>
  <xdr:twoCellAnchor editAs="oneCell">
    <xdr:from>
      <xdr:col>1</xdr:col>
      <xdr:colOff>2997200</xdr:colOff>
      <xdr:row>16</xdr:row>
      <xdr:rowOff>12700</xdr:rowOff>
    </xdr:from>
    <xdr:to>
      <xdr:col>1</xdr:col>
      <xdr:colOff>3213100</xdr:colOff>
      <xdr:row>16</xdr:row>
      <xdr:rowOff>203200</xdr:rowOff>
    </xdr:to>
    <xdr:pic>
      <xdr:nvPicPr>
        <xdr:cNvPr id="409499" name="Picture 15" descr="InfoIconExcel.png">
          <a:hlinkClick xmlns:r="http://schemas.openxmlformats.org/officeDocument/2006/relationships" r:id="rId4" tooltip="Birthday, weddings"/>
          <a:extLst>
            <a:ext uri="{FF2B5EF4-FFF2-40B4-BE49-F238E27FC236}">
              <a16:creationId xmlns:a16="http://schemas.microsoft.com/office/drawing/2014/main" id="{681AA222-F600-9298-DC14-0F7C3730D4A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79800" y="33782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2997200</xdr:colOff>
      <xdr:row>11</xdr:row>
      <xdr:rowOff>12700</xdr:rowOff>
    </xdr:from>
    <xdr:to>
      <xdr:col>1</xdr:col>
      <xdr:colOff>3213100</xdr:colOff>
      <xdr:row>11</xdr:row>
      <xdr:rowOff>203200</xdr:rowOff>
    </xdr:to>
    <xdr:pic>
      <xdr:nvPicPr>
        <xdr:cNvPr id="409500" name="Picture 16" descr="InfoIconExcel.png">
          <a:hlinkClick xmlns:r="http://schemas.openxmlformats.org/officeDocument/2006/relationships" r:id="rId6" tooltip="Include both adults &amp; kids sporting activities, uniforms"/>
          <a:extLst>
            <a:ext uri="{FF2B5EF4-FFF2-40B4-BE49-F238E27FC236}">
              <a16:creationId xmlns:a16="http://schemas.microsoft.com/office/drawing/2014/main" id="{48EED4E4-4165-D661-9DC6-8529DA8B2C7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79800" y="2298700"/>
          <a:ext cx="215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177800</xdr:colOff>
      <xdr:row>0</xdr:row>
      <xdr:rowOff>63500</xdr:rowOff>
    </xdr:from>
    <xdr:to>
      <xdr:col>11</xdr:col>
      <xdr:colOff>1016000</xdr:colOff>
      <xdr:row>1</xdr:row>
      <xdr:rowOff>139700</xdr:rowOff>
    </xdr:to>
    <xdr:pic>
      <xdr:nvPicPr>
        <xdr:cNvPr id="409501" name="Picture 38" descr="MoneySmartLogoSmall.png">
          <a:hlinkClick xmlns:r="http://schemas.openxmlformats.org/officeDocument/2006/relationships" r:id="rId7"/>
          <a:extLst>
            <a:ext uri="{FF2B5EF4-FFF2-40B4-BE49-F238E27FC236}">
              <a16:creationId xmlns:a16="http://schemas.microsoft.com/office/drawing/2014/main" id="{EB195AE2-0091-0F03-54BD-D284B9F1F5B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299700" y="6350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158750</xdr:rowOff>
    </xdr:from>
    <xdr:to>
      <xdr:col>1</xdr:col>
      <xdr:colOff>2180788</xdr:colOff>
      <xdr:row>5</xdr:row>
      <xdr:rowOff>205</xdr:rowOff>
    </xdr:to>
    <xdr:sp macro="" textlink="">
      <xdr:nvSpPr>
        <xdr:cNvPr id="28" name="Round Same Side Corner Rectangle 27">
          <a:hlinkClick xmlns:r="http://schemas.openxmlformats.org/officeDocument/2006/relationships" r:id="rId9" tooltip="Financial commitments"/>
          <a:extLst>
            <a:ext uri="{FF2B5EF4-FFF2-40B4-BE49-F238E27FC236}">
              <a16:creationId xmlns:a16="http://schemas.microsoft.com/office/drawing/2014/main" id="{BC23D581-1C01-D5BE-C2FF-1556CFE89757}"/>
            </a:ext>
          </a:extLst>
        </xdr:cNvPr>
        <xdr:cNvSpPr/>
      </xdr:nvSpPr>
      <xdr:spPr bwMode="auto">
        <a:xfrm>
          <a:off x="952500" y="600075"/>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158750</xdr:rowOff>
    </xdr:from>
    <xdr:to>
      <xdr:col>1</xdr:col>
      <xdr:colOff>3625850</xdr:colOff>
      <xdr:row>5</xdr:row>
      <xdr:rowOff>205</xdr:rowOff>
    </xdr:to>
    <xdr:sp macro="" textlink="">
      <xdr:nvSpPr>
        <xdr:cNvPr id="29" name="Round Same Side Corner Rectangle 7">
          <a:hlinkClick xmlns:r="http://schemas.openxmlformats.org/officeDocument/2006/relationships" r:id="rId10" tooltip="Home / Utilities"/>
          <a:extLst>
            <a:ext uri="{FF2B5EF4-FFF2-40B4-BE49-F238E27FC236}">
              <a16:creationId xmlns:a16="http://schemas.microsoft.com/office/drawing/2014/main" id="{84631484-87DB-31B1-AE43-DF11E0C591D7}"/>
            </a:ext>
          </a:extLst>
        </xdr:cNvPr>
        <xdr:cNvSpPr>
          <a:spLocks noChangeArrowheads="1"/>
        </xdr:cNvSpPr>
      </xdr:nvSpPr>
      <xdr:spPr bwMode="auto">
        <a:xfrm>
          <a:off x="2343150" y="600075"/>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158750</xdr:rowOff>
    </xdr:from>
    <xdr:to>
      <xdr:col>2</xdr:col>
      <xdr:colOff>1257300</xdr:colOff>
      <xdr:row>5</xdr:row>
      <xdr:rowOff>205</xdr:rowOff>
    </xdr:to>
    <xdr:sp macro="" textlink="">
      <xdr:nvSpPr>
        <xdr:cNvPr id="31" name="Round Same Side Corner Rectangle 8">
          <a:hlinkClick xmlns:r="http://schemas.openxmlformats.org/officeDocument/2006/relationships" r:id="rId11" tooltip="Education / Health"/>
          <a:extLst>
            <a:ext uri="{FF2B5EF4-FFF2-40B4-BE49-F238E27FC236}">
              <a16:creationId xmlns:a16="http://schemas.microsoft.com/office/drawing/2014/main" id="{16753627-55D6-A7BA-44E2-BF97F0F7E558}"/>
            </a:ext>
          </a:extLst>
        </xdr:cNvPr>
        <xdr:cNvSpPr>
          <a:spLocks noChangeArrowheads="1"/>
        </xdr:cNvSpPr>
      </xdr:nvSpPr>
      <xdr:spPr bwMode="auto">
        <a:xfrm>
          <a:off x="3619500" y="600075"/>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 </a:t>
          </a:r>
          <a:r>
            <a:rPr lang="en-AU" sz="1100" b="1" i="0" u="none" strike="noStrike" baseline="0">
              <a:solidFill>
                <a:srgbClr val="000000"/>
              </a:solidFill>
              <a:latin typeface="Arial"/>
              <a:cs typeface="Arial"/>
            </a:rPr>
            <a:t>/ health</a:t>
          </a:r>
        </a:p>
      </xdr:txBody>
    </xdr:sp>
    <xdr:clientData/>
  </xdr:twoCellAnchor>
  <xdr:twoCellAnchor>
    <xdr:from>
      <xdr:col>2</xdr:col>
      <xdr:colOff>1266825</xdr:colOff>
      <xdr:row>2</xdr:row>
      <xdr:rowOff>158750</xdr:rowOff>
    </xdr:from>
    <xdr:to>
      <xdr:col>4</xdr:col>
      <xdr:colOff>136525</xdr:colOff>
      <xdr:row>5</xdr:row>
      <xdr:rowOff>205</xdr:rowOff>
    </xdr:to>
    <xdr:sp macro="" textlink="">
      <xdr:nvSpPr>
        <xdr:cNvPr id="32" name="Round Same Side Corner Rectangle 9">
          <a:hlinkClick xmlns:r="http://schemas.openxmlformats.org/officeDocument/2006/relationships" r:id="rId3" tooltip="Shopping / Transport"/>
          <a:extLst>
            <a:ext uri="{FF2B5EF4-FFF2-40B4-BE49-F238E27FC236}">
              <a16:creationId xmlns:a16="http://schemas.microsoft.com/office/drawing/2014/main" id="{8E15B3DD-7D25-094A-8B07-93A35A5DBF79}"/>
            </a:ext>
          </a:extLst>
        </xdr:cNvPr>
        <xdr:cNvSpPr>
          <a:spLocks noChangeArrowheads="1"/>
        </xdr:cNvSpPr>
      </xdr:nvSpPr>
      <xdr:spPr bwMode="auto">
        <a:xfrm>
          <a:off x="5114925" y="600075"/>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146051</xdr:colOff>
      <xdr:row>2</xdr:row>
      <xdr:rowOff>158750</xdr:rowOff>
    </xdr:from>
    <xdr:to>
      <xdr:col>5</xdr:col>
      <xdr:colOff>127000</xdr:colOff>
      <xdr:row>5</xdr:row>
      <xdr:rowOff>205</xdr:rowOff>
    </xdr:to>
    <xdr:sp macro="" textlink="">
      <xdr:nvSpPr>
        <xdr:cNvPr id="33" name="Round Same Side Corner Rectangle 10">
          <a:hlinkClick xmlns:r="http://schemas.openxmlformats.org/officeDocument/2006/relationships" r:id="rId12" tooltip="Entertainment / Eating out"/>
          <a:extLst>
            <a:ext uri="{FF2B5EF4-FFF2-40B4-BE49-F238E27FC236}">
              <a16:creationId xmlns:a16="http://schemas.microsoft.com/office/drawing/2014/main" id="{AC84BFEE-0140-5847-8C9D-CF1FEB93F9A1}"/>
            </a:ext>
          </a:extLst>
        </xdr:cNvPr>
        <xdr:cNvSpPr>
          <a:spLocks noChangeArrowheads="1"/>
        </xdr:cNvSpPr>
      </xdr:nvSpPr>
      <xdr:spPr bwMode="auto">
        <a:xfrm>
          <a:off x="6543676" y="600075"/>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158750</xdr:rowOff>
    </xdr:from>
    <xdr:to>
      <xdr:col>1</xdr:col>
      <xdr:colOff>600817</xdr:colOff>
      <xdr:row>5</xdr:row>
      <xdr:rowOff>205</xdr:rowOff>
    </xdr:to>
    <xdr:sp macro="" textlink="">
      <xdr:nvSpPr>
        <xdr:cNvPr id="34" name="Round Same Side Corner Rectangle 11">
          <a:hlinkClick xmlns:r="http://schemas.openxmlformats.org/officeDocument/2006/relationships" r:id="rId13" tooltip="Income"/>
          <a:extLst>
            <a:ext uri="{FF2B5EF4-FFF2-40B4-BE49-F238E27FC236}">
              <a16:creationId xmlns:a16="http://schemas.microsoft.com/office/drawing/2014/main" id="{4DEE2379-D6B4-D482-9FD0-0845ADFB324E}"/>
            </a:ext>
          </a:extLst>
        </xdr:cNvPr>
        <xdr:cNvSpPr>
          <a:spLocks noChangeArrowheads="1"/>
        </xdr:cNvSpPr>
      </xdr:nvSpPr>
      <xdr:spPr bwMode="auto">
        <a:xfrm>
          <a:off x="19050" y="600075"/>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5</xdr:col>
      <xdr:colOff>304800</xdr:colOff>
      <xdr:row>2</xdr:row>
      <xdr:rowOff>158750</xdr:rowOff>
    </xdr:from>
    <xdr:to>
      <xdr:col>7</xdr:col>
      <xdr:colOff>314325</xdr:colOff>
      <xdr:row>5</xdr:row>
      <xdr:rowOff>205</xdr:rowOff>
    </xdr:to>
    <xdr:sp macro="" textlink="">
      <xdr:nvSpPr>
        <xdr:cNvPr id="35" name="Round Same Side Corner Rectangle 10">
          <a:hlinkClick xmlns:r="http://schemas.openxmlformats.org/officeDocument/2006/relationships" r:id="rId2" tooltip="Entertainment / Eating out"/>
          <a:extLst>
            <a:ext uri="{FF2B5EF4-FFF2-40B4-BE49-F238E27FC236}">
              <a16:creationId xmlns:a16="http://schemas.microsoft.com/office/drawing/2014/main" id="{6DD8A48F-B3BF-BDC8-3AC1-05E2EA5B36DE}"/>
            </a:ext>
          </a:extLst>
        </xdr:cNvPr>
        <xdr:cNvSpPr>
          <a:spLocks noChangeArrowheads="1"/>
        </xdr:cNvSpPr>
      </xdr:nvSpPr>
      <xdr:spPr bwMode="auto">
        <a:xfrm>
          <a:off x="8191500" y="600075"/>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C6C7C6"/>
        </a:solidFill>
        <a:ln w="25400" algn="ctr">
          <a:solidFill>
            <a:srgbClr val="313031"/>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xdr:from>
      <xdr:col>9</xdr:col>
      <xdr:colOff>12700</xdr:colOff>
      <xdr:row>9</xdr:row>
      <xdr:rowOff>38100</xdr:rowOff>
    </xdr:from>
    <xdr:to>
      <xdr:col>9</xdr:col>
      <xdr:colOff>177800</xdr:colOff>
      <xdr:row>9</xdr:row>
      <xdr:rowOff>177800</xdr:rowOff>
    </xdr:to>
    <xdr:sp macro="" textlink="">
      <xdr:nvSpPr>
        <xdr:cNvPr id="409509" name="Rectangle 12">
          <a:extLst>
            <a:ext uri="{FF2B5EF4-FFF2-40B4-BE49-F238E27FC236}">
              <a16:creationId xmlns:a16="http://schemas.microsoft.com/office/drawing/2014/main" id="{9575DF96-3D84-268E-2B43-BDBAA93CFA86}"/>
            </a:ext>
          </a:extLst>
        </xdr:cNvPr>
        <xdr:cNvSpPr>
          <a:spLocks noChangeArrowheads="1"/>
        </xdr:cNvSpPr>
      </xdr:nvSpPr>
      <xdr:spPr bwMode="auto">
        <a:xfrm>
          <a:off x="99441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37" name="Rectangle 36">
          <a:extLst>
            <a:ext uri="{FF2B5EF4-FFF2-40B4-BE49-F238E27FC236}">
              <a16:creationId xmlns:a16="http://schemas.microsoft.com/office/drawing/2014/main" id="{E5B43E92-AC01-9696-7116-2EFB64759E79}"/>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09511" name="Rectangle 14">
          <a:extLst>
            <a:ext uri="{FF2B5EF4-FFF2-40B4-BE49-F238E27FC236}">
              <a16:creationId xmlns:a16="http://schemas.microsoft.com/office/drawing/2014/main" id="{BC3CBE05-0B5B-A5B5-7E16-E0AE2C05B931}"/>
            </a:ext>
          </a:extLst>
        </xdr:cNvPr>
        <xdr:cNvSpPr>
          <a:spLocks noChangeArrowheads="1"/>
        </xdr:cNvSpPr>
      </xdr:nvSpPr>
      <xdr:spPr bwMode="auto">
        <a:xfrm>
          <a:off x="99187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09512" name="Rectangle 15">
          <a:extLst>
            <a:ext uri="{FF2B5EF4-FFF2-40B4-BE49-F238E27FC236}">
              <a16:creationId xmlns:a16="http://schemas.microsoft.com/office/drawing/2014/main" id="{81513011-0ADA-0919-6958-A71BB33895C3}"/>
            </a:ext>
          </a:extLst>
        </xdr:cNvPr>
        <xdr:cNvSpPr>
          <a:spLocks noChangeArrowheads="1"/>
        </xdr:cNvSpPr>
      </xdr:nvSpPr>
      <xdr:spPr bwMode="auto">
        <a:xfrm>
          <a:off x="99187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09513" name="Rectangle 16">
          <a:extLst>
            <a:ext uri="{FF2B5EF4-FFF2-40B4-BE49-F238E27FC236}">
              <a16:creationId xmlns:a16="http://schemas.microsoft.com/office/drawing/2014/main" id="{71CA1412-E8F0-625B-A5A7-D47DAFE59460}"/>
            </a:ext>
          </a:extLst>
        </xdr:cNvPr>
        <xdr:cNvSpPr>
          <a:spLocks noChangeArrowheads="1"/>
        </xdr:cNvSpPr>
      </xdr:nvSpPr>
      <xdr:spPr bwMode="auto">
        <a:xfrm>
          <a:off x="99187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09514" name="Rectangle 17">
          <a:extLst>
            <a:ext uri="{FF2B5EF4-FFF2-40B4-BE49-F238E27FC236}">
              <a16:creationId xmlns:a16="http://schemas.microsoft.com/office/drawing/2014/main" id="{964BC61C-DA40-52FB-1533-05312D567921}"/>
            </a:ext>
          </a:extLst>
        </xdr:cNvPr>
        <xdr:cNvSpPr>
          <a:spLocks noChangeArrowheads="1"/>
        </xdr:cNvSpPr>
      </xdr:nvSpPr>
      <xdr:spPr bwMode="auto">
        <a:xfrm>
          <a:off x="99187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09515" name="Rectangle 18">
          <a:extLst>
            <a:ext uri="{FF2B5EF4-FFF2-40B4-BE49-F238E27FC236}">
              <a16:creationId xmlns:a16="http://schemas.microsoft.com/office/drawing/2014/main" id="{3837C795-4EF9-8F4C-4E0C-0448902702AA}"/>
            </a:ext>
          </a:extLst>
        </xdr:cNvPr>
        <xdr:cNvSpPr>
          <a:spLocks noChangeArrowheads="1"/>
        </xdr:cNvSpPr>
      </xdr:nvSpPr>
      <xdr:spPr bwMode="auto">
        <a:xfrm>
          <a:off x="99187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09516" name="Rectangle 19">
          <a:extLst>
            <a:ext uri="{FF2B5EF4-FFF2-40B4-BE49-F238E27FC236}">
              <a16:creationId xmlns:a16="http://schemas.microsoft.com/office/drawing/2014/main" id="{F76C07FA-30B9-EF3B-EE05-CB8E28072828}"/>
            </a:ext>
          </a:extLst>
        </xdr:cNvPr>
        <xdr:cNvSpPr>
          <a:spLocks noChangeArrowheads="1"/>
        </xdr:cNvSpPr>
      </xdr:nvSpPr>
      <xdr:spPr bwMode="auto">
        <a:xfrm>
          <a:off x="99187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09517" name="Rectangle 20">
          <a:extLst>
            <a:ext uri="{FF2B5EF4-FFF2-40B4-BE49-F238E27FC236}">
              <a16:creationId xmlns:a16="http://schemas.microsoft.com/office/drawing/2014/main" id="{59533F15-7450-F280-82BE-C68DB515164E}"/>
            </a:ext>
          </a:extLst>
        </xdr:cNvPr>
        <xdr:cNvSpPr>
          <a:spLocks noChangeArrowheads="1"/>
        </xdr:cNvSpPr>
      </xdr:nvSpPr>
      <xdr:spPr bwMode="auto">
        <a:xfrm>
          <a:off x="99187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09518" name="Rectangle 21">
          <a:extLst>
            <a:ext uri="{FF2B5EF4-FFF2-40B4-BE49-F238E27FC236}">
              <a16:creationId xmlns:a16="http://schemas.microsoft.com/office/drawing/2014/main" id="{556256E5-88C1-F74C-6196-82FD5A6EDE72}"/>
            </a:ext>
          </a:extLst>
        </xdr:cNvPr>
        <xdr:cNvSpPr>
          <a:spLocks noChangeArrowheads="1"/>
        </xdr:cNvSpPr>
      </xdr:nvSpPr>
      <xdr:spPr bwMode="auto">
        <a:xfrm>
          <a:off x="99187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558800</xdr:colOff>
      <xdr:row>1</xdr:row>
      <xdr:rowOff>228600</xdr:rowOff>
    </xdr:from>
    <xdr:to>
      <xdr:col>11</xdr:col>
      <xdr:colOff>901700</xdr:colOff>
      <xdr:row>3</xdr:row>
      <xdr:rowOff>76200</xdr:rowOff>
    </xdr:to>
    <xdr:pic macro="[0]!ThisWorkbook.PrintBudgetPlanner">
      <xdr:nvPicPr>
        <xdr:cNvPr id="409519" name="Picture 1239" descr="icon-printpage">
          <a:hlinkClick xmlns:r="http://schemas.openxmlformats.org/officeDocument/2006/relationships" r:id="rId14"/>
          <a:extLst>
            <a:ext uri="{FF2B5EF4-FFF2-40B4-BE49-F238E27FC236}">
              <a16:creationId xmlns:a16="http://schemas.microsoft.com/office/drawing/2014/main" id="{4B0DB129-F366-7B57-78DA-5AABEE1304E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2014200" y="419100"/>
          <a:ext cx="342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2</xdr:col>
          <xdr:colOff>25400</xdr:colOff>
          <xdr:row>8</xdr:row>
          <xdr:rowOff>0</xdr:rowOff>
        </xdr:from>
        <xdr:to>
          <xdr:col>2</xdr:col>
          <xdr:colOff>1333500</xdr:colOff>
          <xdr:row>8</xdr:row>
          <xdr:rowOff>203200</xdr:rowOff>
        </xdr:to>
        <xdr:sp macro="" textlink="">
          <xdr:nvSpPr>
            <xdr:cNvPr id="23573" name="Drop Down 21" hidden="1">
              <a:extLst>
                <a:ext uri="{63B3BB69-23CF-44E3-9099-C40C66FF867C}">
                  <a14:compatExt spid="_x0000_s23573"/>
                </a:ext>
                <a:ext uri="{FF2B5EF4-FFF2-40B4-BE49-F238E27FC236}">
                  <a16:creationId xmlns:a16="http://schemas.microsoft.com/office/drawing/2014/main" id="{F6787951-99DF-B04E-FCA6-E2B3125797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9</xdr:row>
          <xdr:rowOff>0</xdr:rowOff>
        </xdr:from>
        <xdr:to>
          <xdr:col>2</xdr:col>
          <xdr:colOff>1333500</xdr:colOff>
          <xdr:row>9</xdr:row>
          <xdr:rowOff>203200</xdr:rowOff>
        </xdr:to>
        <xdr:sp macro="" textlink="">
          <xdr:nvSpPr>
            <xdr:cNvPr id="23574" name="Drop Down 22" hidden="1">
              <a:extLst>
                <a:ext uri="{63B3BB69-23CF-44E3-9099-C40C66FF867C}">
                  <a14:compatExt spid="_x0000_s23574"/>
                </a:ext>
                <a:ext uri="{FF2B5EF4-FFF2-40B4-BE49-F238E27FC236}">
                  <a16:creationId xmlns:a16="http://schemas.microsoft.com/office/drawing/2014/main" id="{0A8F766E-D54C-7E00-E050-A63F941A63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10</xdr:row>
          <xdr:rowOff>0</xdr:rowOff>
        </xdr:from>
        <xdr:to>
          <xdr:col>2</xdr:col>
          <xdr:colOff>1333500</xdr:colOff>
          <xdr:row>10</xdr:row>
          <xdr:rowOff>203200</xdr:rowOff>
        </xdr:to>
        <xdr:sp macro="" textlink="">
          <xdr:nvSpPr>
            <xdr:cNvPr id="23575" name="Drop Down 23" hidden="1">
              <a:extLst>
                <a:ext uri="{63B3BB69-23CF-44E3-9099-C40C66FF867C}">
                  <a14:compatExt spid="_x0000_s23575"/>
                </a:ext>
                <a:ext uri="{FF2B5EF4-FFF2-40B4-BE49-F238E27FC236}">
                  <a16:creationId xmlns:a16="http://schemas.microsoft.com/office/drawing/2014/main" id="{720363D2-FEA0-6301-20EE-117AAE3D4A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11</xdr:row>
          <xdr:rowOff>0</xdr:rowOff>
        </xdr:from>
        <xdr:to>
          <xdr:col>2</xdr:col>
          <xdr:colOff>1333500</xdr:colOff>
          <xdr:row>11</xdr:row>
          <xdr:rowOff>203200</xdr:rowOff>
        </xdr:to>
        <xdr:sp macro="" textlink="">
          <xdr:nvSpPr>
            <xdr:cNvPr id="23576" name="Drop Down 24" hidden="1">
              <a:extLst>
                <a:ext uri="{63B3BB69-23CF-44E3-9099-C40C66FF867C}">
                  <a14:compatExt spid="_x0000_s23576"/>
                </a:ext>
                <a:ext uri="{FF2B5EF4-FFF2-40B4-BE49-F238E27FC236}">
                  <a16:creationId xmlns:a16="http://schemas.microsoft.com/office/drawing/2014/main" id="{9B3E6868-8637-DEE6-545F-12A522E954F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12</xdr:row>
          <xdr:rowOff>0</xdr:rowOff>
        </xdr:from>
        <xdr:to>
          <xdr:col>2</xdr:col>
          <xdr:colOff>1333500</xdr:colOff>
          <xdr:row>12</xdr:row>
          <xdr:rowOff>203200</xdr:rowOff>
        </xdr:to>
        <xdr:sp macro="" textlink="">
          <xdr:nvSpPr>
            <xdr:cNvPr id="23577" name="Drop Down 25" hidden="1">
              <a:extLst>
                <a:ext uri="{63B3BB69-23CF-44E3-9099-C40C66FF867C}">
                  <a14:compatExt spid="_x0000_s23577"/>
                </a:ext>
                <a:ext uri="{FF2B5EF4-FFF2-40B4-BE49-F238E27FC236}">
                  <a16:creationId xmlns:a16="http://schemas.microsoft.com/office/drawing/2014/main" id="{33D76DCF-3E9E-44AC-277E-6EFFE7C9B8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13</xdr:row>
          <xdr:rowOff>0</xdr:rowOff>
        </xdr:from>
        <xdr:to>
          <xdr:col>2</xdr:col>
          <xdr:colOff>1333500</xdr:colOff>
          <xdr:row>13</xdr:row>
          <xdr:rowOff>203200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FE92ADA-C910-3843-9754-4D526281C2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14</xdr:row>
          <xdr:rowOff>0</xdr:rowOff>
        </xdr:from>
        <xdr:to>
          <xdr:col>2</xdr:col>
          <xdr:colOff>1333500</xdr:colOff>
          <xdr:row>14</xdr:row>
          <xdr:rowOff>203200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3EE45758-7543-218F-44FC-C466BAE42E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15</xdr:row>
          <xdr:rowOff>0</xdr:rowOff>
        </xdr:from>
        <xdr:to>
          <xdr:col>2</xdr:col>
          <xdr:colOff>1333500</xdr:colOff>
          <xdr:row>15</xdr:row>
          <xdr:rowOff>203200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52190EA6-7F39-193C-6A0E-CA088AA072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17</xdr:row>
          <xdr:rowOff>0</xdr:rowOff>
        </xdr:from>
        <xdr:to>
          <xdr:col>2</xdr:col>
          <xdr:colOff>1333500</xdr:colOff>
          <xdr:row>17</xdr:row>
          <xdr:rowOff>203200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5DA5C95E-F607-97C9-41C6-1D3AE1D200E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16</xdr:row>
          <xdr:rowOff>0</xdr:rowOff>
        </xdr:from>
        <xdr:to>
          <xdr:col>2</xdr:col>
          <xdr:colOff>1333500</xdr:colOff>
          <xdr:row>16</xdr:row>
          <xdr:rowOff>203200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1BF4B1A1-F2FF-DB00-2BE9-A788E34A2F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21</xdr:row>
          <xdr:rowOff>12700</xdr:rowOff>
        </xdr:from>
        <xdr:to>
          <xdr:col>2</xdr:col>
          <xdr:colOff>1358900</xdr:colOff>
          <xdr:row>22</xdr:row>
          <xdr:rowOff>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49660D0B-9026-718D-07BC-EAFFF7CF08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22</xdr:row>
          <xdr:rowOff>12700</xdr:rowOff>
        </xdr:from>
        <xdr:to>
          <xdr:col>2</xdr:col>
          <xdr:colOff>1358900</xdr:colOff>
          <xdr:row>23</xdr:row>
          <xdr:rowOff>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CFC4635-6FD4-4D1E-75BF-6D17395E2D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23</xdr:row>
          <xdr:rowOff>12700</xdr:rowOff>
        </xdr:from>
        <xdr:to>
          <xdr:col>2</xdr:col>
          <xdr:colOff>1358900</xdr:colOff>
          <xdr:row>24</xdr:row>
          <xdr:rowOff>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E2AB4583-C3AC-1D69-87E3-0B7625CCB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24</xdr:row>
          <xdr:rowOff>12700</xdr:rowOff>
        </xdr:from>
        <xdr:to>
          <xdr:col>2</xdr:col>
          <xdr:colOff>1358900</xdr:colOff>
          <xdr:row>25</xdr:row>
          <xdr:rowOff>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C43622CA-328C-AB4E-2BE3-C8C5A4C1FC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25</xdr:row>
          <xdr:rowOff>12700</xdr:rowOff>
        </xdr:from>
        <xdr:to>
          <xdr:col>2</xdr:col>
          <xdr:colOff>1358900</xdr:colOff>
          <xdr:row>26</xdr:row>
          <xdr:rowOff>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B960B9FB-05B2-DE53-56D6-EE8FF26C7D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1244600</xdr:colOff>
          <xdr:row>6</xdr:row>
          <xdr:rowOff>0</xdr:rowOff>
        </xdr:from>
        <xdr:to>
          <xdr:col>11</xdr:col>
          <xdr:colOff>876300</xdr:colOff>
          <xdr:row>6</xdr:row>
          <xdr:rowOff>203200</xdr:rowOff>
        </xdr:to>
        <xdr:sp macro="" textlink="">
          <xdr:nvSpPr>
            <xdr:cNvPr id="69131" name="Drop Down 1547" hidden="1">
              <a:extLst>
                <a:ext uri="{63B3BB69-23CF-44E3-9099-C40C66FF867C}">
                  <a14:compatExt spid="_x0000_s69131"/>
                </a:ext>
                <a:ext uri="{FF2B5EF4-FFF2-40B4-BE49-F238E27FC236}">
                  <a16:creationId xmlns:a16="http://schemas.microsoft.com/office/drawing/2014/main" id="{1D09E596-F4BA-D620-F715-549AEAAB7E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152400</xdr:colOff>
      <xdr:row>30</xdr:row>
      <xdr:rowOff>50800</xdr:rowOff>
    </xdr:from>
    <xdr:to>
      <xdr:col>6</xdr:col>
      <xdr:colOff>63500</xdr:colOff>
      <xdr:row>31</xdr:row>
      <xdr:rowOff>127000</xdr:rowOff>
    </xdr:to>
    <xdr:sp macro="" textlink="">
      <xdr:nvSpPr>
        <xdr:cNvPr id="476380" name="Left Arrow 22" descr="Previous">
          <a:hlinkClick xmlns:r="http://schemas.openxmlformats.org/officeDocument/2006/relationships" r:id="rId1" tooltip="Previous"/>
          <a:extLst>
            <a:ext uri="{FF2B5EF4-FFF2-40B4-BE49-F238E27FC236}">
              <a16:creationId xmlns:a16="http://schemas.microsoft.com/office/drawing/2014/main" id="{73A2DC29-4927-C19F-C11D-582B1AFA58A7}"/>
            </a:ext>
          </a:extLst>
        </xdr:cNvPr>
        <xdr:cNvSpPr>
          <a:spLocks noChangeArrowheads="1"/>
        </xdr:cNvSpPr>
      </xdr:nvSpPr>
      <xdr:spPr bwMode="auto">
        <a:xfrm>
          <a:off x="8509000" y="6438900"/>
          <a:ext cx="406400" cy="292100"/>
        </a:xfrm>
        <a:prstGeom prst="leftArrow">
          <a:avLst>
            <a:gd name="adj1" fmla="val 50000"/>
            <a:gd name="adj2" fmla="val 58821"/>
          </a:avLst>
        </a:prstGeom>
        <a:solidFill>
          <a:srgbClr val="558ED5"/>
        </a:solidFill>
        <a:ln w="25400" algn="ctr">
          <a:solidFill>
            <a:srgbClr val="254061"/>
          </a:solidFill>
          <a:round/>
          <a:headEnd/>
          <a:tailEnd/>
        </a:ln>
      </xdr:spPr>
    </xdr:sp>
    <xdr:clientData/>
  </xdr:twoCellAnchor>
  <xdr:twoCellAnchor editAs="oneCell">
    <xdr:from>
      <xdr:col>10</xdr:col>
      <xdr:colOff>190500</xdr:colOff>
      <xdr:row>0</xdr:row>
      <xdr:rowOff>63500</xdr:rowOff>
    </xdr:from>
    <xdr:to>
      <xdr:col>11</xdr:col>
      <xdr:colOff>1028700</xdr:colOff>
      <xdr:row>1</xdr:row>
      <xdr:rowOff>139700</xdr:rowOff>
    </xdr:to>
    <xdr:pic>
      <xdr:nvPicPr>
        <xdr:cNvPr id="476381" name="Picture 27" descr="MoneySmartLogoSmall.png">
          <a:hlinkClick xmlns:r="http://schemas.openxmlformats.org/officeDocument/2006/relationships" r:id="rId2"/>
          <a:extLst>
            <a:ext uri="{FF2B5EF4-FFF2-40B4-BE49-F238E27FC236}">
              <a16:creationId xmlns:a16="http://schemas.microsoft.com/office/drawing/2014/main" id="{47099617-3820-F304-568F-3C6C019D3FF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50500" y="6350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406400</xdr:colOff>
      <xdr:row>8</xdr:row>
      <xdr:rowOff>190500</xdr:rowOff>
    </xdr:from>
    <xdr:to>
      <xdr:col>8</xdr:col>
      <xdr:colOff>38100</xdr:colOff>
      <xdr:row>23</xdr:row>
      <xdr:rowOff>190500</xdr:rowOff>
    </xdr:to>
    <xdr:graphicFrame macro="">
      <xdr:nvGraphicFramePr>
        <xdr:cNvPr id="476382" name="Chart 1453">
          <a:extLst>
            <a:ext uri="{FF2B5EF4-FFF2-40B4-BE49-F238E27FC236}">
              <a16:creationId xmlns:a16="http://schemas.microsoft.com/office/drawing/2014/main" id="{0C77CB3A-93C1-FFD2-DFF5-80FA8F605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61230</xdr:colOff>
      <xdr:row>15</xdr:row>
      <xdr:rowOff>40727</xdr:rowOff>
    </xdr:from>
    <xdr:to>
      <xdr:col>1</xdr:col>
      <xdr:colOff>225843</xdr:colOff>
      <xdr:row>15</xdr:row>
      <xdr:rowOff>185902</xdr:rowOff>
    </xdr:to>
    <xdr:sp macro="" textlink="">
      <xdr:nvSpPr>
        <xdr:cNvPr id="2" name="Rectangle 25">
          <a:extLst>
            <a:ext uri="{FF2B5EF4-FFF2-40B4-BE49-F238E27FC236}">
              <a16:creationId xmlns:a16="http://schemas.microsoft.com/office/drawing/2014/main" id="{CFEACE30-650A-9E4F-1F03-C5EF988848EC}"/>
            </a:ext>
          </a:extLst>
        </xdr:cNvPr>
        <xdr:cNvSpPr/>
      </xdr:nvSpPr>
      <xdr:spPr>
        <a:xfrm>
          <a:off x="9180382" y="2078249"/>
          <a:ext cx="138874" cy="145175"/>
        </a:xfrm>
        <a:prstGeom prst="rect">
          <a:avLst/>
        </a:prstGeom>
        <a:solidFill>
          <a:srgbClr val="FF99FF"/>
        </a:solidFill>
        <a:ln>
          <a:solidFill>
            <a:srgbClr val="D600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xdr:col>
      <xdr:colOff>63500</xdr:colOff>
      <xdr:row>16</xdr:row>
      <xdr:rowOff>38100</xdr:rowOff>
    </xdr:from>
    <xdr:to>
      <xdr:col>1</xdr:col>
      <xdr:colOff>228600</xdr:colOff>
      <xdr:row>16</xdr:row>
      <xdr:rowOff>190500</xdr:rowOff>
    </xdr:to>
    <xdr:sp macro="" textlink="">
      <xdr:nvSpPr>
        <xdr:cNvPr id="476384" name="Rectangle 26">
          <a:extLst>
            <a:ext uri="{FF2B5EF4-FFF2-40B4-BE49-F238E27FC236}">
              <a16:creationId xmlns:a16="http://schemas.microsoft.com/office/drawing/2014/main" id="{0BF3FDF1-1ECF-D67C-C291-EBCF32E7014F}"/>
            </a:ext>
          </a:extLst>
        </xdr:cNvPr>
        <xdr:cNvSpPr>
          <a:spLocks noChangeArrowheads="1"/>
        </xdr:cNvSpPr>
      </xdr:nvSpPr>
      <xdr:spPr bwMode="auto">
        <a:xfrm>
          <a:off x="5461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1</xdr:col>
      <xdr:colOff>63500</xdr:colOff>
      <xdr:row>17</xdr:row>
      <xdr:rowOff>38100</xdr:rowOff>
    </xdr:from>
    <xdr:to>
      <xdr:col>1</xdr:col>
      <xdr:colOff>228600</xdr:colOff>
      <xdr:row>17</xdr:row>
      <xdr:rowOff>190500</xdr:rowOff>
    </xdr:to>
    <xdr:sp macro="" textlink="">
      <xdr:nvSpPr>
        <xdr:cNvPr id="476385" name="Rectangle 29">
          <a:extLst>
            <a:ext uri="{FF2B5EF4-FFF2-40B4-BE49-F238E27FC236}">
              <a16:creationId xmlns:a16="http://schemas.microsoft.com/office/drawing/2014/main" id="{9D933222-EC64-939D-D63F-F9394A269B77}"/>
            </a:ext>
          </a:extLst>
        </xdr:cNvPr>
        <xdr:cNvSpPr>
          <a:spLocks noChangeArrowheads="1"/>
        </xdr:cNvSpPr>
      </xdr:nvSpPr>
      <xdr:spPr bwMode="auto">
        <a:xfrm>
          <a:off x="546100" y="3619500"/>
          <a:ext cx="165100" cy="152400"/>
        </a:xfrm>
        <a:prstGeom prst="rect">
          <a:avLst/>
        </a:prstGeom>
        <a:solidFill>
          <a:srgbClr val="9999FF"/>
        </a:solidFill>
        <a:ln w="25400" algn="ctr">
          <a:solidFill>
            <a:srgbClr val="4A3C7B"/>
          </a:solidFill>
          <a:miter lim="800000"/>
          <a:headEnd/>
          <a:tailEnd/>
        </a:ln>
      </xdr:spPr>
    </xdr:sp>
    <xdr:clientData/>
  </xdr:twoCellAnchor>
  <xdr:twoCellAnchor>
    <xdr:from>
      <xdr:col>1</xdr:col>
      <xdr:colOff>63500</xdr:colOff>
      <xdr:row>18</xdr:row>
      <xdr:rowOff>50800</xdr:rowOff>
    </xdr:from>
    <xdr:to>
      <xdr:col>1</xdr:col>
      <xdr:colOff>228600</xdr:colOff>
      <xdr:row>18</xdr:row>
      <xdr:rowOff>190500</xdr:rowOff>
    </xdr:to>
    <xdr:sp macro="" textlink="">
      <xdr:nvSpPr>
        <xdr:cNvPr id="476386" name="Rectangle 31">
          <a:extLst>
            <a:ext uri="{FF2B5EF4-FFF2-40B4-BE49-F238E27FC236}">
              <a16:creationId xmlns:a16="http://schemas.microsoft.com/office/drawing/2014/main" id="{46AF416A-8BBF-F212-8765-0419C8430F28}"/>
            </a:ext>
          </a:extLst>
        </xdr:cNvPr>
        <xdr:cNvSpPr>
          <a:spLocks noChangeArrowheads="1"/>
        </xdr:cNvSpPr>
      </xdr:nvSpPr>
      <xdr:spPr bwMode="auto">
        <a:xfrm>
          <a:off x="546100" y="38481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1</xdr:col>
      <xdr:colOff>63500</xdr:colOff>
      <xdr:row>19</xdr:row>
      <xdr:rowOff>50800</xdr:rowOff>
    </xdr:from>
    <xdr:to>
      <xdr:col>1</xdr:col>
      <xdr:colOff>228600</xdr:colOff>
      <xdr:row>19</xdr:row>
      <xdr:rowOff>190500</xdr:rowOff>
    </xdr:to>
    <xdr:sp macro="" textlink="">
      <xdr:nvSpPr>
        <xdr:cNvPr id="476387" name="Rectangle 33">
          <a:extLst>
            <a:ext uri="{FF2B5EF4-FFF2-40B4-BE49-F238E27FC236}">
              <a16:creationId xmlns:a16="http://schemas.microsoft.com/office/drawing/2014/main" id="{3C7D3609-2C6F-13C1-145F-C8C058CDF591}"/>
            </a:ext>
          </a:extLst>
        </xdr:cNvPr>
        <xdr:cNvSpPr>
          <a:spLocks noChangeArrowheads="1"/>
        </xdr:cNvSpPr>
      </xdr:nvSpPr>
      <xdr:spPr bwMode="auto">
        <a:xfrm>
          <a:off x="546100" y="40640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1</xdr:col>
      <xdr:colOff>609600</xdr:colOff>
      <xdr:row>2</xdr:row>
      <xdr:rowOff>158750</xdr:rowOff>
    </xdr:from>
    <xdr:to>
      <xdr:col>1</xdr:col>
      <xdr:colOff>2180788</xdr:colOff>
      <xdr:row>5</xdr:row>
      <xdr:rowOff>205</xdr:rowOff>
    </xdr:to>
    <xdr:sp macro="" textlink="">
      <xdr:nvSpPr>
        <xdr:cNvPr id="37" name="Round Same Side Corner Rectangle 36">
          <a:hlinkClick xmlns:r="http://schemas.openxmlformats.org/officeDocument/2006/relationships" r:id="rId5" tooltip="Financial commitments"/>
          <a:extLst>
            <a:ext uri="{FF2B5EF4-FFF2-40B4-BE49-F238E27FC236}">
              <a16:creationId xmlns:a16="http://schemas.microsoft.com/office/drawing/2014/main" id="{FE179402-955E-1974-2233-A0FBE45CD68A}"/>
            </a:ext>
          </a:extLst>
        </xdr:cNvPr>
        <xdr:cNvSpPr/>
      </xdr:nvSpPr>
      <xdr:spPr bwMode="auto">
        <a:xfrm>
          <a:off x="952500" y="600075"/>
          <a:ext cx="1381125" cy="400050"/>
        </a:xfrm>
        <a:prstGeom prst="round2SameRect">
          <a:avLst/>
        </a:prstGeom>
        <a:solidFill>
          <a:srgbClr val="FFA2EF"/>
        </a:solidFill>
        <a:ln>
          <a:solidFill>
            <a:srgbClr val="84047B"/>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AU" sz="1100" b="1" spc="0" baseline="0">
              <a:solidFill>
                <a:sysClr val="windowText" lastClr="000000"/>
              </a:solidFill>
              <a:latin typeface="Arial" pitchFamily="34" charset="0"/>
              <a:cs typeface="Arial" pitchFamily="34" charset="0"/>
            </a:rPr>
            <a:t>Financial commitments</a:t>
          </a:r>
        </a:p>
      </xdr:txBody>
    </xdr:sp>
    <xdr:clientData/>
  </xdr:twoCellAnchor>
  <xdr:twoCellAnchor>
    <xdr:from>
      <xdr:col>1</xdr:col>
      <xdr:colOff>2190750</xdr:colOff>
      <xdr:row>2</xdr:row>
      <xdr:rowOff>158750</xdr:rowOff>
    </xdr:from>
    <xdr:to>
      <xdr:col>1</xdr:col>
      <xdr:colOff>3625850</xdr:colOff>
      <xdr:row>5</xdr:row>
      <xdr:rowOff>205</xdr:rowOff>
    </xdr:to>
    <xdr:sp macro="" textlink="">
      <xdr:nvSpPr>
        <xdr:cNvPr id="38" name="Round Same Side Corner Rectangle 7">
          <a:hlinkClick xmlns:r="http://schemas.openxmlformats.org/officeDocument/2006/relationships" r:id="rId6" tooltip="Home / Utilities"/>
          <a:extLst>
            <a:ext uri="{FF2B5EF4-FFF2-40B4-BE49-F238E27FC236}">
              <a16:creationId xmlns:a16="http://schemas.microsoft.com/office/drawing/2014/main" id="{26B3FBFE-844C-0F63-A1A3-3116670F0A8F}"/>
            </a:ext>
          </a:extLst>
        </xdr:cNvPr>
        <xdr:cNvSpPr>
          <a:spLocks noChangeArrowheads="1"/>
        </xdr:cNvSpPr>
      </xdr:nvSpPr>
      <xdr:spPr bwMode="auto">
        <a:xfrm>
          <a:off x="2343150" y="600075"/>
          <a:ext cx="1257300" cy="400050"/>
        </a:xfrm>
        <a:custGeom>
          <a:avLst/>
          <a:gdLst>
            <a:gd name="T0" fmla="*/ 1257300 w 1257300"/>
            <a:gd name="T1" fmla="*/ 200025 h 400050"/>
            <a:gd name="T2" fmla="*/ 628650 w 1257300"/>
            <a:gd name="T3" fmla="*/ 400050 h 400050"/>
            <a:gd name="T4" fmla="*/ 0 w 1257300"/>
            <a:gd name="T5" fmla="*/ 200025 h 400050"/>
            <a:gd name="T6" fmla="*/ 628650 w 1257300"/>
            <a:gd name="T7" fmla="*/ 0 h 400050"/>
            <a:gd name="T8" fmla="*/ 0 60000 65536"/>
            <a:gd name="T9" fmla="*/ 5898240 60000 65536"/>
            <a:gd name="T10" fmla="*/ 11796480 60000 65536"/>
            <a:gd name="T11" fmla="*/ 17694720 60000 65536"/>
            <a:gd name="T12" fmla="*/ 19529 w 1257300"/>
            <a:gd name="T13" fmla="*/ 19529 h 400050"/>
            <a:gd name="T14" fmla="*/ 1237771 w 1257300"/>
            <a:gd name="T15" fmla="*/ 400050 h 400050"/>
          </a:gdLst>
          <a:ahLst/>
          <a:cxnLst>
            <a:cxn ang="T8">
              <a:pos x="T0" y="T1"/>
            </a:cxn>
            <a:cxn ang="T9">
              <a:pos x="T2" y="T3"/>
            </a:cxn>
            <a:cxn ang="T10">
              <a:pos x="T4" y="T5"/>
            </a:cxn>
            <a:cxn ang="T11">
              <a:pos x="T6" y="T7"/>
            </a:cxn>
          </a:cxnLst>
          <a:rect l="T12" t="T13" r="T14" b="T15"/>
          <a:pathLst>
            <a:path w="1257300" h="400050">
              <a:moveTo>
                <a:pt x="66676" y="0"/>
              </a:moveTo>
              <a:lnTo>
                <a:pt x="1190624" y="0"/>
              </a:lnTo>
              <a:lnTo>
                <a:pt x="1190623" y="0"/>
              </a:lnTo>
              <a:cubicBezTo>
                <a:pt x="1227448" y="0"/>
                <a:pt x="1257300" y="29851"/>
                <a:pt x="1257300" y="66676"/>
              </a:cubicBezTo>
              <a:lnTo>
                <a:pt x="1257300" y="400050"/>
              </a:lnTo>
              <a:lnTo>
                <a:pt x="0" y="400050"/>
              </a:lnTo>
              <a:lnTo>
                <a:pt x="0" y="66676"/>
              </a:lnTo>
              <a:cubicBezTo>
                <a:pt x="0" y="29851"/>
                <a:pt x="29851" y="0"/>
                <a:pt x="66675" y="0"/>
              </a:cubicBezTo>
              <a:close/>
            </a:path>
          </a:pathLst>
        </a:custGeom>
        <a:solidFill>
          <a:srgbClr val="F79A6B"/>
        </a:solidFill>
        <a:ln w="25400" algn="ctr">
          <a:solidFill>
            <a:srgbClr val="943018"/>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Home / utilities</a:t>
          </a:r>
        </a:p>
      </xdr:txBody>
    </xdr:sp>
    <xdr:clientData/>
  </xdr:twoCellAnchor>
  <xdr:twoCellAnchor>
    <xdr:from>
      <xdr:col>1</xdr:col>
      <xdr:colOff>3657600</xdr:colOff>
      <xdr:row>2</xdr:row>
      <xdr:rowOff>158750</xdr:rowOff>
    </xdr:from>
    <xdr:to>
      <xdr:col>3</xdr:col>
      <xdr:colOff>127000</xdr:colOff>
      <xdr:row>5</xdr:row>
      <xdr:rowOff>205</xdr:rowOff>
    </xdr:to>
    <xdr:sp macro="" textlink="">
      <xdr:nvSpPr>
        <xdr:cNvPr id="39" name="Round Same Side Corner Rectangle 8">
          <a:hlinkClick xmlns:r="http://schemas.openxmlformats.org/officeDocument/2006/relationships" r:id="rId7" tooltip="Education / Health"/>
          <a:extLst>
            <a:ext uri="{FF2B5EF4-FFF2-40B4-BE49-F238E27FC236}">
              <a16:creationId xmlns:a16="http://schemas.microsoft.com/office/drawing/2014/main" id="{BAD67844-3F1A-8954-A84E-69FA0ED47BED}"/>
            </a:ext>
          </a:extLst>
        </xdr:cNvPr>
        <xdr:cNvSpPr>
          <a:spLocks noChangeArrowheads="1"/>
        </xdr:cNvSpPr>
      </xdr:nvSpPr>
      <xdr:spPr bwMode="auto">
        <a:xfrm>
          <a:off x="3619500" y="600075"/>
          <a:ext cx="1485900" cy="400050"/>
        </a:xfrm>
        <a:custGeom>
          <a:avLst/>
          <a:gdLst>
            <a:gd name="T0" fmla="*/ 1485900 w 1485900"/>
            <a:gd name="T1" fmla="*/ 200025 h 400050"/>
            <a:gd name="T2" fmla="*/ 742950 w 1485900"/>
            <a:gd name="T3" fmla="*/ 400050 h 400050"/>
            <a:gd name="T4" fmla="*/ 0 w 1485900"/>
            <a:gd name="T5" fmla="*/ 200025 h 400050"/>
            <a:gd name="T6" fmla="*/ 742950 w 1485900"/>
            <a:gd name="T7" fmla="*/ 0 h 400050"/>
            <a:gd name="T8" fmla="*/ 0 60000 65536"/>
            <a:gd name="T9" fmla="*/ 5898240 60000 65536"/>
            <a:gd name="T10" fmla="*/ 11796480 60000 65536"/>
            <a:gd name="T11" fmla="*/ 17694720 60000 65536"/>
            <a:gd name="T12" fmla="*/ 19529 w 1485900"/>
            <a:gd name="T13" fmla="*/ 19529 h 400050"/>
            <a:gd name="T14" fmla="*/ 1466371 w 1485900"/>
            <a:gd name="T15" fmla="*/ 400050 h 400050"/>
          </a:gdLst>
          <a:ahLst/>
          <a:cxnLst>
            <a:cxn ang="T8">
              <a:pos x="T0" y="T1"/>
            </a:cxn>
            <a:cxn ang="T9">
              <a:pos x="T2" y="T3"/>
            </a:cxn>
            <a:cxn ang="T10">
              <a:pos x="T4" y="T5"/>
            </a:cxn>
            <a:cxn ang="T11">
              <a:pos x="T6" y="T7"/>
            </a:cxn>
          </a:cxnLst>
          <a:rect l="T12" t="T13" r="T14" b="T15"/>
          <a:pathLst>
            <a:path w="1485900" h="400050">
              <a:moveTo>
                <a:pt x="66676" y="0"/>
              </a:moveTo>
              <a:lnTo>
                <a:pt x="1419224" y="0"/>
              </a:lnTo>
              <a:lnTo>
                <a:pt x="1419223" y="0"/>
              </a:lnTo>
              <a:cubicBezTo>
                <a:pt x="1456048" y="0"/>
                <a:pt x="1485900" y="29851"/>
                <a:pt x="1485900" y="66676"/>
              </a:cubicBezTo>
              <a:lnTo>
                <a:pt x="1485900" y="400050"/>
              </a:lnTo>
              <a:lnTo>
                <a:pt x="0" y="400050"/>
              </a:lnTo>
              <a:lnTo>
                <a:pt x="0" y="66676"/>
              </a:lnTo>
              <a:cubicBezTo>
                <a:pt x="0" y="29851"/>
                <a:pt x="29851" y="0"/>
                <a:pt x="66675" y="0"/>
              </a:cubicBezTo>
              <a:close/>
            </a:path>
          </a:pathLst>
        </a:custGeom>
        <a:solidFill>
          <a:srgbClr val="AD86C6"/>
        </a:solidFill>
        <a:ln w="25400" algn="ctr">
          <a:solidFill>
            <a:srgbClr val="4A3C7B"/>
          </a:solidFill>
          <a:miter lim="800000"/>
          <a:headEnd/>
          <a:tailEnd/>
        </a:ln>
      </xdr:spPr>
      <xdr:txBody>
        <a:bodyPr vertOverflow="clip" wrap="square" lIns="27432" tIns="27432" rIns="27432" bIns="27432" anchor="ctr" upright="1"/>
        <a:lstStyle/>
        <a:p>
          <a:pPr algn="ctr" rtl="0">
            <a:defRPr sz="1000"/>
          </a:pPr>
          <a:r>
            <a:rPr lang="en-AU" sz="1100" b="1" i="0" u="none" strike="noStrike" baseline="0">
              <a:ln>
                <a:noFill/>
              </a:ln>
              <a:solidFill>
                <a:schemeClr val="tx1"/>
              </a:solidFill>
              <a:latin typeface="Arial"/>
              <a:cs typeface="Arial"/>
            </a:rPr>
            <a:t>Education</a:t>
          </a:r>
          <a:r>
            <a:rPr lang="en-AU" sz="1100" b="1" i="0" u="none" strike="noStrike" baseline="0">
              <a:ln>
                <a:noFill/>
              </a:ln>
              <a:solidFill>
                <a:srgbClr val="000000"/>
              </a:solidFill>
              <a:latin typeface="Arial"/>
              <a:cs typeface="Arial"/>
            </a:rPr>
            <a:t> </a:t>
          </a:r>
          <a:r>
            <a:rPr lang="en-AU" sz="1100" b="1" i="0" u="none" strike="noStrike" baseline="0">
              <a:solidFill>
                <a:srgbClr val="000000"/>
              </a:solidFill>
              <a:latin typeface="Arial"/>
              <a:cs typeface="Arial"/>
            </a:rPr>
            <a:t>/ health</a:t>
          </a:r>
        </a:p>
      </xdr:txBody>
    </xdr:sp>
    <xdr:clientData/>
  </xdr:twoCellAnchor>
  <xdr:twoCellAnchor>
    <xdr:from>
      <xdr:col>3</xdr:col>
      <xdr:colOff>136525</xdr:colOff>
      <xdr:row>2</xdr:row>
      <xdr:rowOff>158750</xdr:rowOff>
    </xdr:from>
    <xdr:to>
      <xdr:col>4</xdr:col>
      <xdr:colOff>431876</xdr:colOff>
      <xdr:row>5</xdr:row>
      <xdr:rowOff>205</xdr:rowOff>
    </xdr:to>
    <xdr:sp macro="" textlink="">
      <xdr:nvSpPr>
        <xdr:cNvPr id="40" name="Round Same Side Corner Rectangle 9">
          <a:hlinkClick xmlns:r="http://schemas.openxmlformats.org/officeDocument/2006/relationships" r:id="rId8" tooltip="Shopping / Transport"/>
          <a:extLst>
            <a:ext uri="{FF2B5EF4-FFF2-40B4-BE49-F238E27FC236}">
              <a16:creationId xmlns:a16="http://schemas.microsoft.com/office/drawing/2014/main" id="{FA90F8F3-DF4D-117B-9215-164CD5D44AD7}"/>
            </a:ext>
          </a:extLst>
        </xdr:cNvPr>
        <xdr:cNvSpPr>
          <a:spLocks noChangeArrowheads="1"/>
        </xdr:cNvSpPr>
      </xdr:nvSpPr>
      <xdr:spPr bwMode="auto">
        <a:xfrm>
          <a:off x="5114925" y="600075"/>
          <a:ext cx="1419225" cy="400050"/>
        </a:xfrm>
        <a:custGeom>
          <a:avLst/>
          <a:gdLst>
            <a:gd name="T0" fmla="*/ 1590675 w 1590675"/>
            <a:gd name="T1" fmla="*/ 200025 h 400050"/>
            <a:gd name="T2" fmla="*/ 795338 w 1590675"/>
            <a:gd name="T3" fmla="*/ 400050 h 400050"/>
            <a:gd name="T4" fmla="*/ 0 w 1590675"/>
            <a:gd name="T5" fmla="*/ 200025 h 400050"/>
            <a:gd name="T6" fmla="*/ 795338 w 1590675"/>
            <a:gd name="T7" fmla="*/ 0 h 400050"/>
            <a:gd name="T8" fmla="*/ 0 60000 65536"/>
            <a:gd name="T9" fmla="*/ 5898240 60000 65536"/>
            <a:gd name="T10" fmla="*/ 11796480 60000 65536"/>
            <a:gd name="T11" fmla="*/ 17694720 60000 65536"/>
            <a:gd name="T12" fmla="*/ 19529 w 1590675"/>
            <a:gd name="T13" fmla="*/ 19529 h 400050"/>
            <a:gd name="T14" fmla="*/ 1571146 w 1590675"/>
            <a:gd name="T15" fmla="*/ 400050 h 400050"/>
          </a:gdLst>
          <a:ahLst/>
          <a:cxnLst>
            <a:cxn ang="T8">
              <a:pos x="T0" y="T1"/>
            </a:cxn>
            <a:cxn ang="T9">
              <a:pos x="T2" y="T3"/>
            </a:cxn>
            <a:cxn ang="T10">
              <a:pos x="T4" y="T5"/>
            </a:cxn>
            <a:cxn ang="T11">
              <a:pos x="T6" y="T7"/>
            </a:cxn>
          </a:cxnLst>
          <a:rect l="T12" t="T13" r="T14" b="T15"/>
          <a:pathLst>
            <a:path w="1590675" h="400050">
              <a:moveTo>
                <a:pt x="66676" y="0"/>
              </a:moveTo>
              <a:lnTo>
                <a:pt x="1523999" y="0"/>
              </a:lnTo>
              <a:lnTo>
                <a:pt x="1523998" y="0"/>
              </a:lnTo>
              <a:cubicBezTo>
                <a:pt x="1560823" y="0"/>
                <a:pt x="1590675" y="29851"/>
                <a:pt x="1590675" y="66676"/>
              </a:cubicBezTo>
              <a:lnTo>
                <a:pt x="1590675" y="400050"/>
              </a:lnTo>
              <a:lnTo>
                <a:pt x="0" y="400050"/>
              </a:lnTo>
              <a:lnTo>
                <a:pt x="0" y="66676"/>
              </a:lnTo>
              <a:cubicBezTo>
                <a:pt x="0" y="29851"/>
                <a:pt x="29851" y="0"/>
                <a:pt x="66675" y="0"/>
              </a:cubicBezTo>
              <a:close/>
            </a:path>
          </a:pathLst>
        </a:custGeom>
        <a:solidFill>
          <a:srgbClr val="F7DF5A"/>
        </a:solidFill>
        <a:ln w="25400" algn="ctr">
          <a:solidFill>
            <a:srgbClr val="9C6500"/>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Shopping / transport</a:t>
          </a:r>
        </a:p>
      </xdr:txBody>
    </xdr:sp>
    <xdr:clientData/>
  </xdr:twoCellAnchor>
  <xdr:twoCellAnchor>
    <xdr:from>
      <xdr:col>4</xdr:col>
      <xdr:colOff>441326</xdr:colOff>
      <xdr:row>2</xdr:row>
      <xdr:rowOff>158750</xdr:rowOff>
    </xdr:from>
    <xdr:to>
      <xdr:col>5</xdr:col>
      <xdr:colOff>422275</xdr:colOff>
      <xdr:row>5</xdr:row>
      <xdr:rowOff>205</xdr:rowOff>
    </xdr:to>
    <xdr:sp macro="" textlink="">
      <xdr:nvSpPr>
        <xdr:cNvPr id="41" name="Round Same Side Corner Rectangle 10">
          <a:hlinkClick xmlns:r="http://schemas.openxmlformats.org/officeDocument/2006/relationships" r:id="rId1" tooltip="Entertainment / Eating out"/>
          <a:extLst>
            <a:ext uri="{FF2B5EF4-FFF2-40B4-BE49-F238E27FC236}">
              <a16:creationId xmlns:a16="http://schemas.microsoft.com/office/drawing/2014/main" id="{16560924-1ECD-10AB-678E-0DAC425FC623}"/>
            </a:ext>
          </a:extLst>
        </xdr:cNvPr>
        <xdr:cNvSpPr>
          <a:spLocks noChangeArrowheads="1"/>
        </xdr:cNvSpPr>
      </xdr:nvSpPr>
      <xdr:spPr bwMode="auto">
        <a:xfrm>
          <a:off x="6543676" y="600075"/>
          <a:ext cx="1495424"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rgbClr val="A5DBD6"/>
        </a:solidFill>
        <a:ln w="25400" algn="ctr">
          <a:solidFill>
            <a:srgbClr val="395652"/>
          </a:solidFill>
          <a:miter lim="800000"/>
          <a:headEnd/>
          <a:tailEnd/>
        </a:ln>
      </xdr:spPr>
      <xdr:txBody>
        <a:bodyPr vertOverflow="clip" wrap="square" lIns="27432" tIns="27432" rIns="27432" bIns="27432" anchor="ctr" upright="1"/>
        <a:lstStyle/>
        <a:p>
          <a:pPr algn="ctr" rtl="0">
            <a:lnSpc>
              <a:spcPts val="1100"/>
            </a:lnSpc>
            <a:defRPr sz="1000"/>
          </a:pPr>
          <a:r>
            <a:rPr lang="en-AU" sz="1100" b="1" i="0" u="none" strike="noStrike" baseline="0">
              <a:solidFill>
                <a:srgbClr val="000000"/>
              </a:solidFill>
              <a:latin typeface="Arial"/>
              <a:cs typeface="Arial"/>
            </a:rPr>
            <a:t>Entertainment / eating out</a:t>
          </a:r>
        </a:p>
      </xdr:txBody>
    </xdr:sp>
    <xdr:clientData/>
  </xdr:twoCellAnchor>
  <xdr:twoCellAnchor>
    <xdr:from>
      <xdr:col>0</xdr:col>
      <xdr:colOff>19050</xdr:colOff>
      <xdr:row>2</xdr:row>
      <xdr:rowOff>158750</xdr:rowOff>
    </xdr:from>
    <xdr:to>
      <xdr:col>1</xdr:col>
      <xdr:colOff>600817</xdr:colOff>
      <xdr:row>5</xdr:row>
      <xdr:rowOff>205</xdr:rowOff>
    </xdr:to>
    <xdr:sp macro="" textlink="">
      <xdr:nvSpPr>
        <xdr:cNvPr id="42" name="Round Same Side Corner Rectangle 11">
          <a:hlinkClick xmlns:r="http://schemas.openxmlformats.org/officeDocument/2006/relationships" r:id="rId9" tooltip="Income"/>
          <a:extLst>
            <a:ext uri="{FF2B5EF4-FFF2-40B4-BE49-F238E27FC236}">
              <a16:creationId xmlns:a16="http://schemas.microsoft.com/office/drawing/2014/main" id="{4238E5E5-CAD0-E92C-6BA7-C534FF692E96}"/>
            </a:ext>
          </a:extLst>
        </xdr:cNvPr>
        <xdr:cNvSpPr>
          <a:spLocks noChangeArrowheads="1"/>
        </xdr:cNvSpPr>
      </xdr:nvSpPr>
      <xdr:spPr bwMode="auto">
        <a:xfrm>
          <a:off x="19050" y="600075"/>
          <a:ext cx="923925" cy="400050"/>
        </a:xfrm>
        <a:custGeom>
          <a:avLst/>
          <a:gdLst>
            <a:gd name="T0" fmla="*/ 923925 w 923925"/>
            <a:gd name="T1" fmla="*/ 200025 h 400050"/>
            <a:gd name="T2" fmla="*/ 461963 w 923925"/>
            <a:gd name="T3" fmla="*/ 400050 h 400050"/>
            <a:gd name="T4" fmla="*/ 0 w 923925"/>
            <a:gd name="T5" fmla="*/ 200025 h 400050"/>
            <a:gd name="T6" fmla="*/ 461963 w 923925"/>
            <a:gd name="T7" fmla="*/ 0 h 400050"/>
            <a:gd name="T8" fmla="*/ 0 60000 65536"/>
            <a:gd name="T9" fmla="*/ 5898240 60000 65536"/>
            <a:gd name="T10" fmla="*/ 11796480 60000 65536"/>
            <a:gd name="T11" fmla="*/ 17694720 60000 65536"/>
            <a:gd name="T12" fmla="*/ 19529 w 923925"/>
            <a:gd name="T13" fmla="*/ 19529 h 400050"/>
            <a:gd name="T14" fmla="*/ 904396 w 923925"/>
            <a:gd name="T15" fmla="*/ 400050 h 400050"/>
          </a:gdLst>
          <a:ahLst/>
          <a:cxnLst>
            <a:cxn ang="T8">
              <a:pos x="T0" y="T1"/>
            </a:cxn>
            <a:cxn ang="T9">
              <a:pos x="T2" y="T3"/>
            </a:cxn>
            <a:cxn ang="T10">
              <a:pos x="T4" y="T5"/>
            </a:cxn>
            <a:cxn ang="T11">
              <a:pos x="T6" y="T7"/>
            </a:cxn>
          </a:cxnLst>
          <a:rect l="T12" t="T13" r="T14" b="T15"/>
          <a:pathLst>
            <a:path w="923925" h="400050">
              <a:moveTo>
                <a:pt x="66676" y="0"/>
              </a:moveTo>
              <a:lnTo>
                <a:pt x="857249" y="0"/>
              </a:lnTo>
              <a:lnTo>
                <a:pt x="857248" y="0"/>
              </a:lnTo>
              <a:cubicBezTo>
                <a:pt x="894073" y="0"/>
                <a:pt x="923925" y="29851"/>
                <a:pt x="923925" y="66676"/>
              </a:cubicBezTo>
              <a:lnTo>
                <a:pt x="923925" y="400050"/>
              </a:lnTo>
              <a:lnTo>
                <a:pt x="0" y="400050"/>
              </a:lnTo>
              <a:lnTo>
                <a:pt x="0" y="66676"/>
              </a:lnTo>
              <a:cubicBezTo>
                <a:pt x="0" y="29851"/>
                <a:pt x="29851" y="0"/>
                <a:pt x="66675" y="0"/>
              </a:cubicBezTo>
              <a:close/>
            </a:path>
          </a:pathLst>
        </a:custGeom>
        <a:solidFill>
          <a:srgbClr val="94AEDE"/>
        </a:solidFill>
        <a:ln w="25400" algn="ctr">
          <a:solidFill>
            <a:srgbClr val="213C94"/>
          </a:solidFill>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Income</a:t>
          </a:r>
        </a:p>
      </xdr:txBody>
    </xdr:sp>
    <xdr:clientData/>
  </xdr:twoCellAnchor>
  <xdr:twoCellAnchor>
    <xdr:from>
      <xdr:col>6</xdr:col>
      <xdr:colOff>98425</xdr:colOff>
      <xdr:row>2</xdr:row>
      <xdr:rowOff>158750</xdr:rowOff>
    </xdr:from>
    <xdr:to>
      <xdr:col>7</xdr:col>
      <xdr:colOff>225425</xdr:colOff>
      <xdr:row>5</xdr:row>
      <xdr:rowOff>205</xdr:rowOff>
    </xdr:to>
    <xdr:sp macro="" textlink="">
      <xdr:nvSpPr>
        <xdr:cNvPr id="44" name="Round Same Side Corner Rectangle 10">
          <a:hlinkClick xmlns:r="http://schemas.openxmlformats.org/officeDocument/2006/relationships" r:id="rId10" tooltip="Entertainment / Eating out"/>
          <a:extLst>
            <a:ext uri="{FF2B5EF4-FFF2-40B4-BE49-F238E27FC236}">
              <a16:creationId xmlns:a16="http://schemas.microsoft.com/office/drawing/2014/main" id="{E9C82BE7-DA0D-79F9-7166-63883692AB7F}"/>
            </a:ext>
          </a:extLst>
        </xdr:cNvPr>
        <xdr:cNvSpPr>
          <a:spLocks noChangeArrowheads="1"/>
        </xdr:cNvSpPr>
      </xdr:nvSpPr>
      <xdr:spPr bwMode="auto">
        <a:xfrm>
          <a:off x="8191500" y="600075"/>
          <a:ext cx="809625" cy="400050"/>
        </a:xfrm>
        <a:custGeom>
          <a:avLst/>
          <a:gdLst>
            <a:gd name="T0" fmla="*/ 1885950 w 1885950"/>
            <a:gd name="T1" fmla="*/ 200025 h 400050"/>
            <a:gd name="T2" fmla="*/ 942975 w 1885950"/>
            <a:gd name="T3" fmla="*/ 400050 h 400050"/>
            <a:gd name="T4" fmla="*/ 0 w 1885950"/>
            <a:gd name="T5" fmla="*/ 200025 h 400050"/>
            <a:gd name="T6" fmla="*/ 942975 w 1885950"/>
            <a:gd name="T7" fmla="*/ 0 h 400050"/>
            <a:gd name="T8" fmla="*/ 0 60000 65536"/>
            <a:gd name="T9" fmla="*/ 5898240 60000 65536"/>
            <a:gd name="T10" fmla="*/ 11796480 60000 65536"/>
            <a:gd name="T11" fmla="*/ 17694720 60000 65536"/>
            <a:gd name="T12" fmla="*/ 19529 w 1885950"/>
            <a:gd name="T13" fmla="*/ 19529 h 400050"/>
            <a:gd name="T14" fmla="*/ 1866421 w 1885950"/>
            <a:gd name="T15" fmla="*/ 400050 h 400050"/>
          </a:gdLst>
          <a:ahLst/>
          <a:cxnLst>
            <a:cxn ang="T8">
              <a:pos x="T0" y="T1"/>
            </a:cxn>
            <a:cxn ang="T9">
              <a:pos x="T2" y="T3"/>
            </a:cxn>
            <a:cxn ang="T10">
              <a:pos x="T4" y="T5"/>
            </a:cxn>
            <a:cxn ang="T11">
              <a:pos x="T6" y="T7"/>
            </a:cxn>
          </a:cxnLst>
          <a:rect l="T12" t="T13" r="T14" b="T15"/>
          <a:pathLst>
            <a:path w="1885950" h="400050">
              <a:moveTo>
                <a:pt x="66676" y="0"/>
              </a:moveTo>
              <a:lnTo>
                <a:pt x="1819274" y="0"/>
              </a:lnTo>
              <a:lnTo>
                <a:pt x="1819273" y="0"/>
              </a:lnTo>
              <a:cubicBezTo>
                <a:pt x="1856098" y="0"/>
                <a:pt x="1885950" y="29851"/>
                <a:pt x="1885950" y="66676"/>
              </a:cubicBezTo>
              <a:lnTo>
                <a:pt x="1885950" y="400050"/>
              </a:lnTo>
              <a:lnTo>
                <a:pt x="0" y="400050"/>
              </a:lnTo>
              <a:lnTo>
                <a:pt x="0" y="66676"/>
              </a:lnTo>
              <a:cubicBezTo>
                <a:pt x="0" y="29851"/>
                <a:pt x="29851" y="0"/>
                <a:pt x="66675" y="0"/>
              </a:cubicBezTo>
              <a:close/>
            </a:path>
          </a:pathLst>
        </a:custGeom>
        <a:solidFill>
          <a:schemeClr val="bg1"/>
        </a:solidFill>
        <a:ln w="25400" algn="ctr">
          <a:noFill/>
          <a:miter lim="800000"/>
          <a:headEnd/>
          <a:tailEnd/>
        </a:ln>
        <a:effectLst>
          <a:innerShdw blurRad="63500" dist="50800" dir="16200000">
            <a:prstClr val="black">
              <a:alpha val="50000"/>
            </a:prstClr>
          </a:innerShdw>
        </a:effectLst>
      </xdr:spPr>
      <xdr:txBody>
        <a:bodyPr vertOverflow="clip" wrap="square" lIns="27432" tIns="27432" rIns="27432" bIns="27432" anchor="ctr" upright="1"/>
        <a:lstStyle/>
        <a:p>
          <a:pPr algn="ctr" rtl="0">
            <a:defRPr sz="1000"/>
          </a:pPr>
          <a:r>
            <a:rPr lang="en-AU" sz="1100" b="1" i="0" u="none" strike="noStrike" baseline="0">
              <a:solidFill>
                <a:srgbClr val="000000"/>
              </a:solidFill>
              <a:latin typeface="Arial"/>
              <a:cs typeface="Arial"/>
            </a:rPr>
            <a:t>Results</a:t>
          </a:r>
        </a:p>
      </xdr:txBody>
    </xdr:sp>
    <xdr:clientData/>
  </xdr:twoCellAnchor>
  <xdr:twoCellAnchor editAs="oneCell">
    <xdr:from>
      <xdr:col>6</xdr:col>
      <xdr:colOff>114300</xdr:colOff>
      <xdr:row>28</xdr:row>
      <xdr:rowOff>0</xdr:rowOff>
    </xdr:from>
    <xdr:to>
      <xdr:col>7</xdr:col>
      <xdr:colOff>190500</xdr:colOff>
      <xdr:row>32</xdr:row>
      <xdr:rowOff>0</xdr:rowOff>
    </xdr:to>
    <xdr:pic>
      <xdr:nvPicPr>
        <xdr:cNvPr id="476395" name="Picture 1" descr="bluetintpaperCurl.png">
          <a:extLst>
            <a:ext uri="{FF2B5EF4-FFF2-40B4-BE49-F238E27FC236}">
              <a16:creationId xmlns:a16="http://schemas.microsoft.com/office/drawing/2014/main" id="{16008873-860B-6859-F073-8BB7233835D1}"/>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966200" y="5956300"/>
          <a:ext cx="8763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9</xdr:row>
      <xdr:rowOff>38100</xdr:rowOff>
    </xdr:from>
    <xdr:to>
      <xdr:col>9</xdr:col>
      <xdr:colOff>177800</xdr:colOff>
      <xdr:row>9</xdr:row>
      <xdr:rowOff>177800</xdr:rowOff>
    </xdr:to>
    <xdr:sp macro="" textlink="">
      <xdr:nvSpPr>
        <xdr:cNvPr id="476396" name="Rectangle 12">
          <a:extLst>
            <a:ext uri="{FF2B5EF4-FFF2-40B4-BE49-F238E27FC236}">
              <a16:creationId xmlns:a16="http://schemas.microsoft.com/office/drawing/2014/main" id="{FB53C837-8C8A-3104-A870-9AB6D1B617D4}"/>
            </a:ext>
          </a:extLst>
        </xdr:cNvPr>
        <xdr:cNvSpPr>
          <a:spLocks noChangeArrowheads="1"/>
        </xdr:cNvSpPr>
      </xdr:nvSpPr>
      <xdr:spPr bwMode="auto">
        <a:xfrm>
          <a:off x="9982200" y="1892300"/>
          <a:ext cx="165100" cy="139700"/>
        </a:xfrm>
        <a:prstGeom prst="rect">
          <a:avLst/>
        </a:prstGeom>
        <a:solidFill>
          <a:srgbClr val="94AEDE"/>
        </a:solidFill>
        <a:ln w="25400" algn="ctr">
          <a:solidFill>
            <a:srgbClr val="213C94"/>
          </a:solidFill>
          <a:miter lim="800000"/>
          <a:headEnd/>
          <a:tailEnd/>
        </a:ln>
      </xdr:spPr>
    </xdr:sp>
    <xdr:clientData/>
  </xdr:twoCellAnchor>
  <xdr:twoCellAnchor>
    <xdr:from>
      <xdr:col>8</xdr:col>
      <xdr:colOff>61230</xdr:colOff>
      <xdr:row>14</xdr:row>
      <xdr:rowOff>40727</xdr:rowOff>
    </xdr:from>
    <xdr:to>
      <xdr:col>9</xdr:col>
      <xdr:colOff>146244</xdr:colOff>
      <xdr:row>14</xdr:row>
      <xdr:rowOff>185902</xdr:rowOff>
    </xdr:to>
    <xdr:sp macro="" textlink="">
      <xdr:nvSpPr>
        <xdr:cNvPr id="49" name="Rectangle 48">
          <a:extLst>
            <a:ext uri="{FF2B5EF4-FFF2-40B4-BE49-F238E27FC236}">
              <a16:creationId xmlns:a16="http://schemas.microsoft.com/office/drawing/2014/main" id="{8C5CEEB8-0093-EF64-0946-8001DC71241B}"/>
            </a:ext>
          </a:extLst>
        </xdr:cNvPr>
        <xdr:cNvSpPr/>
      </xdr:nvSpPr>
      <xdr:spPr>
        <a:xfrm>
          <a:off x="9071880" y="292680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8</xdr:col>
      <xdr:colOff>63500</xdr:colOff>
      <xdr:row>15</xdr:row>
      <xdr:rowOff>38100</xdr:rowOff>
    </xdr:from>
    <xdr:to>
      <xdr:col>9</xdr:col>
      <xdr:colOff>152400</xdr:colOff>
      <xdr:row>15</xdr:row>
      <xdr:rowOff>190500</xdr:rowOff>
    </xdr:to>
    <xdr:sp macro="" textlink="">
      <xdr:nvSpPr>
        <xdr:cNvPr id="476398" name="Rectangle 14">
          <a:extLst>
            <a:ext uri="{FF2B5EF4-FFF2-40B4-BE49-F238E27FC236}">
              <a16:creationId xmlns:a16="http://schemas.microsoft.com/office/drawing/2014/main" id="{0E8CB27C-6EDB-B241-0EA9-BBA27C7C3C08}"/>
            </a:ext>
          </a:extLst>
        </xdr:cNvPr>
        <xdr:cNvSpPr>
          <a:spLocks noChangeArrowheads="1"/>
        </xdr:cNvSpPr>
      </xdr:nvSpPr>
      <xdr:spPr bwMode="auto">
        <a:xfrm>
          <a:off x="9956800" y="31877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16</xdr:row>
      <xdr:rowOff>38100</xdr:rowOff>
    </xdr:from>
    <xdr:to>
      <xdr:col>9</xdr:col>
      <xdr:colOff>152400</xdr:colOff>
      <xdr:row>16</xdr:row>
      <xdr:rowOff>190500</xdr:rowOff>
    </xdr:to>
    <xdr:sp macro="" textlink="">
      <xdr:nvSpPr>
        <xdr:cNvPr id="476399" name="Rectangle 15">
          <a:extLst>
            <a:ext uri="{FF2B5EF4-FFF2-40B4-BE49-F238E27FC236}">
              <a16:creationId xmlns:a16="http://schemas.microsoft.com/office/drawing/2014/main" id="{BA2AC664-EEB5-2A05-CE10-A4CA83AC5C10}"/>
            </a:ext>
          </a:extLst>
        </xdr:cNvPr>
        <xdr:cNvSpPr>
          <a:spLocks noChangeArrowheads="1"/>
        </xdr:cNvSpPr>
      </xdr:nvSpPr>
      <xdr:spPr bwMode="auto">
        <a:xfrm>
          <a:off x="9956800" y="34036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8</xdr:col>
      <xdr:colOff>63500</xdr:colOff>
      <xdr:row>17</xdr:row>
      <xdr:rowOff>38100</xdr:rowOff>
    </xdr:from>
    <xdr:to>
      <xdr:col>9</xdr:col>
      <xdr:colOff>152400</xdr:colOff>
      <xdr:row>17</xdr:row>
      <xdr:rowOff>190500</xdr:rowOff>
    </xdr:to>
    <xdr:sp macro="" textlink="">
      <xdr:nvSpPr>
        <xdr:cNvPr id="476400" name="Rectangle 16">
          <a:extLst>
            <a:ext uri="{FF2B5EF4-FFF2-40B4-BE49-F238E27FC236}">
              <a16:creationId xmlns:a16="http://schemas.microsoft.com/office/drawing/2014/main" id="{72929C44-CC5A-9055-C303-5AD548383FE8}"/>
            </a:ext>
          </a:extLst>
        </xdr:cNvPr>
        <xdr:cNvSpPr>
          <a:spLocks noChangeArrowheads="1"/>
        </xdr:cNvSpPr>
      </xdr:nvSpPr>
      <xdr:spPr bwMode="auto">
        <a:xfrm>
          <a:off x="9956800" y="36195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18</xdr:row>
      <xdr:rowOff>38100</xdr:rowOff>
    </xdr:from>
    <xdr:to>
      <xdr:col>9</xdr:col>
      <xdr:colOff>152400</xdr:colOff>
      <xdr:row>18</xdr:row>
      <xdr:rowOff>190500</xdr:rowOff>
    </xdr:to>
    <xdr:sp macro="" textlink="">
      <xdr:nvSpPr>
        <xdr:cNvPr id="476401" name="Rectangle 17">
          <a:extLst>
            <a:ext uri="{FF2B5EF4-FFF2-40B4-BE49-F238E27FC236}">
              <a16:creationId xmlns:a16="http://schemas.microsoft.com/office/drawing/2014/main" id="{940D9C3B-7A78-3913-D2F3-43D1486EE6EF}"/>
            </a:ext>
          </a:extLst>
        </xdr:cNvPr>
        <xdr:cNvSpPr>
          <a:spLocks noChangeArrowheads="1"/>
        </xdr:cNvSpPr>
      </xdr:nvSpPr>
      <xdr:spPr bwMode="auto">
        <a:xfrm>
          <a:off x="9956800" y="38354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8</xdr:col>
      <xdr:colOff>63500</xdr:colOff>
      <xdr:row>19</xdr:row>
      <xdr:rowOff>50800</xdr:rowOff>
    </xdr:from>
    <xdr:to>
      <xdr:col>9</xdr:col>
      <xdr:colOff>152400</xdr:colOff>
      <xdr:row>19</xdr:row>
      <xdr:rowOff>190500</xdr:rowOff>
    </xdr:to>
    <xdr:sp macro="" textlink="">
      <xdr:nvSpPr>
        <xdr:cNvPr id="476402" name="Rectangle 18">
          <a:extLst>
            <a:ext uri="{FF2B5EF4-FFF2-40B4-BE49-F238E27FC236}">
              <a16:creationId xmlns:a16="http://schemas.microsoft.com/office/drawing/2014/main" id="{22F9B0CD-A269-DCD2-B232-064347F04AE4}"/>
            </a:ext>
          </a:extLst>
        </xdr:cNvPr>
        <xdr:cNvSpPr>
          <a:spLocks noChangeArrowheads="1"/>
        </xdr:cNvSpPr>
      </xdr:nvSpPr>
      <xdr:spPr bwMode="auto">
        <a:xfrm>
          <a:off x="9956800" y="40640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20</xdr:row>
      <xdr:rowOff>50800</xdr:rowOff>
    </xdr:from>
    <xdr:to>
      <xdr:col>9</xdr:col>
      <xdr:colOff>152400</xdr:colOff>
      <xdr:row>20</xdr:row>
      <xdr:rowOff>190500</xdr:rowOff>
    </xdr:to>
    <xdr:sp macro="" textlink="">
      <xdr:nvSpPr>
        <xdr:cNvPr id="476403" name="Rectangle 19">
          <a:extLst>
            <a:ext uri="{FF2B5EF4-FFF2-40B4-BE49-F238E27FC236}">
              <a16:creationId xmlns:a16="http://schemas.microsoft.com/office/drawing/2014/main" id="{48C0846D-6DE8-6AA0-A391-96F957DEE404}"/>
            </a:ext>
          </a:extLst>
        </xdr:cNvPr>
        <xdr:cNvSpPr>
          <a:spLocks noChangeArrowheads="1"/>
        </xdr:cNvSpPr>
      </xdr:nvSpPr>
      <xdr:spPr bwMode="auto">
        <a:xfrm>
          <a:off x="9956800" y="42799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8</xdr:col>
      <xdr:colOff>63500</xdr:colOff>
      <xdr:row>21</xdr:row>
      <xdr:rowOff>50800</xdr:rowOff>
    </xdr:from>
    <xdr:to>
      <xdr:col>9</xdr:col>
      <xdr:colOff>152400</xdr:colOff>
      <xdr:row>21</xdr:row>
      <xdr:rowOff>190500</xdr:rowOff>
    </xdr:to>
    <xdr:sp macro="" textlink="">
      <xdr:nvSpPr>
        <xdr:cNvPr id="476404" name="Rectangle 20">
          <a:extLst>
            <a:ext uri="{FF2B5EF4-FFF2-40B4-BE49-F238E27FC236}">
              <a16:creationId xmlns:a16="http://schemas.microsoft.com/office/drawing/2014/main" id="{910ADABB-80A9-A916-5796-06AA4473EBB4}"/>
            </a:ext>
          </a:extLst>
        </xdr:cNvPr>
        <xdr:cNvSpPr>
          <a:spLocks noChangeArrowheads="1"/>
        </xdr:cNvSpPr>
      </xdr:nvSpPr>
      <xdr:spPr bwMode="auto">
        <a:xfrm>
          <a:off x="9956800" y="4495800"/>
          <a:ext cx="165100" cy="139700"/>
        </a:xfrm>
        <a:prstGeom prst="rect">
          <a:avLst/>
        </a:prstGeom>
        <a:solidFill>
          <a:srgbClr val="A5DBD6"/>
        </a:solidFill>
        <a:ln w="25400" algn="ctr">
          <a:solidFill>
            <a:srgbClr val="395652"/>
          </a:solidFill>
          <a:miter lim="800000"/>
          <a:headEnd/>
          <a:tailEnd/>
        </a:ln>
      </xdr:spPr>
    </xdr:sp>
    <xdr:clientData/>
  </xdr:twoCellAnchor>
  <xdr:twoCellAnchor>
    <xdr:from>
      <xdr:col>8</xdr:col>
      <xdr:colOff>63500</xdr:colOff>
      <xdr:row>22</xdr:row>
      <xdr:rowOff>50800</xdr:rowOff>
    </xdr:from>
    <xdr:to>
      <xdr:col>9</xdr:col>
      <xdr:colOff>152400</xdr:colOff>
      <xdr:row>22</xdr:row>
      <xdr:rowOff>190500</xdr:rowOff>
    </xdr:to>
    <xdr:sp macro="" textlink="">
      <xdr:nvSpPr>
        <xdr:cNvPr id="476405" name="Rectangle 21">
          <a:extLst>
            <a:ext uri="{FF2B5EF4-FFF2-40B4-BE49-F238E27FC236}">
              <a16:creationId xmlns:a16="http://schemas.microsoft.com/office/drawing/2014/main" id="{650B49DA-C8CB-069F-8F5D-26CA30238E5B}"/>
            </a:ext>
          </a:extLst>
        </xdr:cNvPr>
        <xdr:cNvSpPr>
          <a:spLocks noChangeArrowheads="1"/>
        </xdr:cNvSpPr>
      </xdr:nvSpPr>
      <xdr:spPr bwMode="auto">
        <a:xfrm>
          <a:off x="9956800" y="47117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11</xdr:col>
      <xdr:colOff>520700</xdr:colOff>
      <xdr:row>2</xdr:row>
      <xdr:rowOff>0</xdr:rowOff>
    </xdr:from>
    <xdr:to>
      <xdr:col>11</xdr:col>
      <xdr:colOff>863600</xdr:colOff>
      <xdr:row>3</xdr:row>
      <xdr:rowOff>88900</xdr:rowOff>
    </xdr:to>
    <xdr:pic macro="[0]!ThisWorkbook.PrintBudgetPlanner">
      <xdr:nvPicPr>
        <xdr:cNvPr id="476406" name="Picture 1239" descr="icon-printpage">
          <a:hlinkClick xmlns:r="http://schemas.openxmlformats.org/officeDocument/2006/relationships" r:id="rId12"/>
          <a:extLst>
            <a:ext uri="{FF2B5EF4-FFF2-40B4-BE49-F238E27FC236}">
              <a16:creationId xmlns:a16="http://schemas.microsoft.com/office/drawing/2014/main" id="{386545CF-0F80-431C-7B3D-8B8215439F4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2014200" y="419100"/>
          <a:ext cx="3429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571500</xdr:colOff>
      <xdr:row>30</xdr:row>
      <xdr:rowOff>63500</xdr:rowOff>
    </xdr:from>
    <xdr:to>
      <xdr:col>7</xdr:col>
      <xdr:colOff>127000</xdr:colOff>
      <xdr:row>31</xdr:row>
      <xdr:rowOff>127000</xdr:rowOff>
    </xdr:to>
    <xdr:pic macro="[0]!ThisWorkbook.PrintBudgetPlanner">
      <xdr:nvPicPr>
        <xdr:cNvPr id="476407" name="Picture 1239" descr="icon-printpage">
          <a:hlinkClick xmlns:r="http://schemas.openxmlformats.org/officeDocument/2006/relationships" r:id="rId12"/>
          <a:extLst>
            <a:ext uri="{FF2B5EF4-FFF2-40B4-BE49-F238E27FC236}">
              <a16:creationId xmlns:a16="http://schemas.microsoft.com/office/drawing/2014/main" id="{8B0BD23C-3678-9D5D-0DF1-659D4A67C49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423400" y="6451600"/>
          <a:ext cx="3556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10</xdr:col>
          <xdr:colOff>1219200</xdr:colOff>
          <xdr:row>6</xdr:row>
          <xdr:rowOff>0</xdr:rowOff>
        </xdr:from>
        <xdr:to>
          <xdr:col>11</xdr:col>
          <xdr:colOff>876300</xdr:colOff>
          <xdr:row>7</xdr:row>
          <xdr:rowOff>12700</xdr:rowOff>
        </xdr:to>
        <xdr:sp macro="" textlink="">
          <xdr:nvSpPr>
            <xdr:cNvPr id="75195" name="Drop Down 1467" hidden="1">
              <a:extLst>
                <a:ext uri="{63B3BB69-23CF-44E3-9099-C40C66FF867C}">
                  <a14:compatExt spid="_x0000_s75195"/>
                </a:ext>
                <a:ext uri="{FF2B5EF4-FFF2-40B4-BE49-F238E27FC236}">
                  <a16:creationId xmlns:a16="http://schemas.microsoft.com/office/drawing/2014/main" id="{C99723B2-B93E-4098-6336-0BC61E6CF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8</xdr:col>
      <xdr:colOff>0</xdr:colOff>
      <xdr:row>0</xdr:row>
      <xdr:rowOff>63500</xdr:rowOff>
    </xdr:from>
    <xdr:to>
      <xdr:col>8</xdr:col>
      <xdr:colOff>0</xdr:colOff>
      <xdr:row>0</xdr:row>
      <xdr:rowOff>101600</xdr:rowOff>
    </xdr:to>
    <xdr:pic>
      <xdr:nvPicPr>
        <xdr:cNvPr id="325609" name="Picture 27" descr="MoneySmartLogoSmall.png">
          <a:hlinkClick xmlns:r="http://schemas.openxmlformats.org/officeDocument/2006/relationships" r:id="rId1"/>
          <a:extLst>
            <a:ext uri="{FF2B5EF4-FFF2-40B4-BE49-F238E27FC236}">
              <a16:creationId xmlns:a16="http://schemas.microsoft.com/office/drawing/2014/main" id="{E228F781-6491-93A8-100D-A4C347F30B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300" y="63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xdr:colOff>
      <xdr:row>23</xdr:row>
      <xdr:rowOff>76200</xdr:rowOff>
    </xdr:from>
    <xdr:to>
      <xdr:col>8</xdr:col>
      <xdr:colOff>139700</xdr:colOff>
      <xdr:row>39</xdr:row>
      <xdr:rowOff>190500</xdr:rowOff>
    </xdr:to>
    <xdr:graphicFrame macro="">
      <xdr:nvGraphicFramePr>
        <xdr:cNvPr id="325610" name="Chart 1453">
          <a:extLst>
            <a:ext uri="{FF2B5EF4-FFF2-40B4-BE49-F238E27FC236}">
              <a16:creationId xmlns:a16="http://schemas.microsoft.com/office/drawing/2014/main" id="{D8215488-E3D8-A098-0295-2F58BC079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61230</xdr:colOff>
      <xdr:row>29</xdr:row>
      <xdr:rowOff>40727</xdr:rowOff>
    </xdr:from>
    <xdr:to>
      <xdr:col>1</xdr:col>
      <xdr:colOff>225843</xdr:colOff>
      <xdr:row>29</xdr:row>
      <xdr:rowOff>185902</xdr:rowOff>
    </xdr:to>
    <xdr:sp macro="" textlink="">
      <xdr:nvSpPr>
        <xdr:cNvPr id="25" name="Rectangle 25">
          <a:extLst>
            <a:ext uri="{FF2B5EF4-FFF2-40B4-BE49-F238E27FC236}">
              <a16:creationId xmlns:a16="http://schemas.microsoft.com/office/drawing/2014/main" id="{3C9B7AA7-F861-F688-86A1-341031633D66}"/>
            </a:ext>
          </a:extLst>
        </xdr:cNvPr>
        <xdr:cNvSpPr/>
      </xdr:nvSpPr>
      <xdr:spPr>
        <a:xfrm>
          <a:off x="480330" y="3136352"/>
          <a:ext cx="139288" cy="145175"/>
        </a:xfrm>
        <a:prstGeom prst="rect">
          <a:avLst/>
        </a:prstGeom>
        <a:solidFill>
          <a:srgbClr val="FFA2EF"/>
        </a:solidFill>
        <a:ln>
          <a:solidFill>
            <a:srgbClr val="8404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xdr:col>
      <xdr:colOff>63500</xdr:colOff>
      <xdr:row>30</xdr:row>
      <xdr:rowOff>38100</xdr:rowOff>
    </xdr:from>
    <xdr:to>
      <xdr:col>1</xdr:col>
      <xdr:colOff>228600</xdr:colOff>
      <xdr:row>30</xdr:row>
      <xdr:rowOff>190500</xdr:rowOff>
    </xdr:to>
    <xdr:sp macro="" textlink="">
      <xdr:nvSpPr>
        <xdr:cNvPr id="325612" name="Rectangle 26">
          <a:extLst>
            <a:ext uri="{FF2B5EF4-FFF2-40B4-BE49-F238E27FC236}">
              <a16:creationId xmlns:a16="http://schemas.microsoft.com/office/drawing/2014/main" id="{49214BD6-C4BF-8007-798B-0AF0F2B18A8F}"/>
            </a:ext>
          </a:extLst>
        </xdr:cNvPr>
        <xdr:cNvSpPr>
          <a:spLocks noChangeArrowheads="1"/>
        </xdr:cNvSpPr>
      </xdr:nvSpPr>
      <xdr:spPr bwMode="auto">
        <a:xfrm>
          <a:off x="279400" y="6731000"/>
          <a:ext cx="165100" cy="152400"/>
        </a:xfrm>
        <a:prstGeom prst="rect">
          <a:avLst/>
        </a:prstGeom>
        <a:solidFill>
          <a:srgbClr val="F79A6B"/>
        </a:solidFill>
        <a:ln w="25400" algn="ctr">
          <a:solidFill>
            <a:srgbClr val="943018"/>
          </a:solidFill>
          <a:miter lim="800000"/>
          <a:headEnd/>
          <a:tailEnd/>
        </a:ln>
      </xdr:spPr>
    </xdr:sp>
    <xdr:clientData/>
  </xdr:twoCellAnchor>
  <xdr:twoCellAnchor>
    <xdr:from>
      <xdr:col>1</xdr:col>
      <xdr:colOff>63500</xdr:colOff>
      <xdr:row>31</xdr:row>
      <xdr:rowOff>38100</xdr:rowOff>
    </xdr:from>
    <xdr:to>
      <xdr:col>1</xdr:col>
      <xdr:colOff>228600</xdr:colOff>
      <xdr:row>31</xdr:row>
      <xdr:rowOff>190500</xdr:rowOff>
    </xdr:to>
    <xdr:sp macro="" textlink="">
      <xdr:nvSpPr>
        <xdr:cNvPr id="325613" name="Rectangle 29">
          <a:extLst>
            <a:ext uri="{FF2B5EF4-FFF2-40B4-BE49-F238E27FC236}">
              <a16:creationId xmlns:a16="http://schemas.microsoft.com/office/drawing/2014/main" id="{AE9C6CDC-8D63-EDA8-734E-EECD6F7F26F4}"/>
            </a:ext>
          </a:extLst>
        </xdr:cNvPr>
        <xdr:cNvSpPr>
          <a:spLocks noChangeArrowheads="1"/>
        </xdr:cNvSpPr>
      </xdr:nvSpPr>
      <xdr:spPr bwMode="auto">
        <a:xfrm>
          <a:off x="279400" y="6946900"/>
          <a:ext cx="165100" cy="152400"/>
        </a:xfrm>
        <a:prstGeom prst="rect">
          <a:avLst/>
        </a:prstGeom>
        <a:solidFill>
          <a:srgbClr val="AD86C6"/>
        </a:solidFill>
        <a:ln w="25400" algn="ctr">
          <a:solidFill>
            <a:srgbClr val="4A3C7B"/>
          </a:solidFill>
          <a:miter lim="800000"/>
          <a:headEnd/>
          <a:tailEnd/>
        </a:ln>
      </xdr:spPr>
    </xdr:sp>
    <xdr:clientData/>
  </xdr:twoCellAnchor>
  <xdr:twoCellAnchor>
    <xdr:from>
      <xdr:col>1</xdr:col>
      <xdr:colOff>63500</xdr:colOff>
      <xdr:row>32</xdr:row>
      <xdr:rowOff>50800</xdr:rowOff>
    </xdr:from>
    <xdr:to>
      <xdr:col>1</xdr:col>
      <xdr:colOff>228600</xdr:colOff>
      <xdr:row>32</xdr:row>
      <xdr:rowOff>190500</xdr:rowOff>
    </xdr:to>
    <xdr:sp macro="" textlink="">
      <xdr:nvSpPr>
        <xdr:cNvPr id="325614" name="Rectangle 31">
          <a:extLst>
            <a:ext uri="{FF2B5EF4-FFF2-40B4-BE49-F238E27FC236}">
              <a16:creationId xmlns:a16="http://schemas.microsoft.com/office/drawing/2014/main" id="{4E281039-C32E-8008-B14F-76BC2B24F101}"/>
            </a:ext>
          </a:extLst>
        </xdr:cNvPr>
        <xdr:cNvSpPr>
          <a:spLocks noChangeArrowheads="1"/>
        </xdr:cNvSpPr>
      </xdr:nvSpPr>
      <xdr:spPr bwMode="auto">
        <a:xfrm>
          <a:off x="279400" y="7175500"/>
          <a:ext cx="165100" cy="139700"/>
        </a:xfrm>
        <a:prstGeom prst="rect">
          <a:avLst/>
        </a:prstGeom>
        <a:solidFill>
          <a:srgbClr val="F7DF5A"/>
        </a:solidFill>
        <a:ln w="25400" algn="ctr">
          <a:solidFill>
            <a:srgbClr val="9C6500"/>
          </a:solidFill>
          <a:miter lim="800000"/>
          <a:headEnd/>
          <a:tailEnd/>
        </a:ln>
      </xdr:spPr>
    </xdr:sp>
    <xdr:clientData/>
  </xdr:twoCellAnchor>
  <xdr:twoCellAnchor>
    <xdr:from>
      <xdr:col>1</xdr:col>
      <xdr:colOff>63500</xdr:colOff>
      <xdr:row>33</xdr:row>
      <xdr:rowOff>50800</xdr:rowOff>
    </xdr:from>
    <xdr:to>
      <xdr:col>1</xdr:col>
      <xdr:colOff>228600</xdr:colOff>
      <xdr:row>33</xdr:row>
      <xdr:rowOff>190500</xdr:rowOff>
    </xdr:to>
    <xdr:sp macro="" textlink="">
      <xdr:nvSpPr>
        <xdr:cNvPr id="325615" name="Rectangle 33">
          <a:extLst>
            <a:ext uri="{FF2B5EF4-FFF2-40B4-BE49-F238E27FC236}">
              <a16:creationId xmlns:a16="http://schemas.microsoft.com/office/drawing/2014/main" id="{778FB658-6735-A6FA-E09A-0BC383CBAF76}"/>
            </a:ext>
          </a:extLst>
        </xdr:cNvPr>
        <xdr:cNvSpPr>
          <a:spLocks noChangeArrowheads="1"/>
        </xdr:cNvSpPr>
      </xdr:nvSpPr>
      <xdr:spPr bwMode="auto">
        <a:xfrm>
          <a:off x="279400" y="7391400"/>
          <a:ext cx="165100" cy="139700"/>
        </a:xfrm>
        <a:prstGeom prst="rect">
          <a:avLst/>
        </a:prstGeom>
        <a:solidFill>
          <a:srgbClr val="A5DBD6"/>
        </a:solidFill>
        <a:ln w="25400" algn="ctr">
          <a:solidFill>
            <a:srgbClr val="395652"/>
          </a:solidFill>
          <a:miter lim="800000"/>
          <a:headEnd/>
          <a:tailEnd/>
        </a:ln>
      </xdr:spPr>
    </xdr:sp>
    <xdr:clientData/>
  </xdr:twoCellAnchor>
  <xdr:twoCellAnchor editAs="oneCell">
    <xdr:from>
      <xdr:col>8</xdr:col>
      <xdr:colOff>0</xdr:colOff>
      <xdr:row>6</xdr:row>
      <xdr:rowOff>0</xdr:rowOff>
    </xdr:from>
    <xdr:to>
      <xdr:col>8</xdr:col>
      <xdr:colOff>0</xdr:colOff>
      <xdr:row>6</xdr:row>
      <xdr:rowOff>63500</xdr:rowOff>
    </xdr:to>
    <xdr:pic macro="[0]!ThisWorkbook.PrintBudgetPlanner">
      <xdr:nvPicPr>
        <xdr:cNvPr id="325616" name="Picture 1469" descr="icon-printpage">
          <a:extLst>
            <a:ext uri="{FF2B5EF4-FFF2-40B4-BE49-F238E27FC236}">
              <a16:creationId xmlns:a16="http://schemas.microsoft.com/office/drawing/2014/main" id="{F4A09D38-7275-D331-9C86-93133BAB299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39300" y="1181100"/>
          <a:ext cx="0" cy="6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1536700</xdr:colOff>
      <xdr:row>4</xdr:row>
      <xdr:rowOff>165100</xdr:rowOff>
    </xdr:from>
    <xdr:to>
      <xdr:col>8</xdr:col>
      <xdr:colOff>25400</xdr:colOff>
      <xdr:row>6</xdr:row>
      <xdr:rowOff>63500</xdr:rowOff>
    </xdr:to>
    <xdr:pic>
      <xdr:nvPicPr>
        <xdr:cNvPr id="325617" name="Picture 27" descr="MoneySmartLogoSmall.png">
          <a:hlinkClick xmlns:r="http://schemas.openxmlformats.org/officeDocument/2006/relationships" r:id="rId1"/>
          <a:extLst>
            <a:ext uri="{FF2B5EF4-FFF2-40B4-BE49-F238E27FC236}">
              <a16:creationId xmlns:a16="http://schemas.microsoft.com/office/drawing/2014/main" id="{ED3E6228-DD93-E198-783A-33726F2EA4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3400" y="927100"/>
          <a:ext cx="278130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1041400</xdr:colOff>
      <xdr:row>172</xdr:row>
      <xdr:rowOff>139700</xdr:rowOff>
    </xdr:from>
    <xdr:to>
      <xdr:col>6</xdr:col>
      <xdr:colOff>1447800</xdr:colOff>
      <xdr:row>174</xdr:row>
      <xdr:rowOff>101600</xdr:rowOff>
    </xdr:to>
    <xdr:sp macro="" textlink="">
      <xdr:nvSpPr>
        <xdr:cNvPr id="325618" name="Left Arrow 22" descr="Previous">
          <a:hlinkClick xmlns:r="http://schemas.openxmlformats.org/officeDocument/2006/relationships" r:id="rId5" tooltip="Previous"/>
          <a:extLst>
            <a:ext uri="{FF2B5EF4-FFF2-40B4-BE49-F238E27FC236}">
              <a16:creationId xmlns:a16="http://schemas.microsoft.com/office/drawing/2014/main" id="{62A5E124-C711-39B1-87EB-2787FF7CE0EA}"/>
            </a:ext>
          </a:extLst>
        </xdr:cNvPr>
        <xdr:cNvSpPr>
          <a:spLocks noChangeArrowheads="1"/>
        </xdr:cNvSpPr>
      </xdr:nvSpPr>
      <xdr:spPr bwMode="auto">
        <a:xfrm>
          <a:off x="8369300" y="36004500"/>
          <a:ext cx="406400" cy="266700"/>
        </a:xfrm>
        <a:prstGeom prst="leftArrow">
          <a:avLst>
            <a:gd name="adj1" fmla="val 50000"/>
            <a:gd name="adj2" fmla="val 64423"/>
          </a:avLst>
        </a:prstGeom>
        <a:solidFill>
          <a:srgbClr val="558ED5"/>
        </a:solidFill>
        <a:ln w="25400" algn="ctr">
          <a:solidFill>
            <a:srgbClr val="254061"/>
          </a:solidFill>
          <a:round/>
          <a:headEnd/>
          <a:tailEnd/>
        </a:ln>
      </xdr:spPr>
    </xdr:sp>
    <xdr:clientData/>
  </xdr:twoCellAnchor>
  <xdr:twoCellAnchor editAs="oneCell">
    <xdr:from>
      <xdr:col>6</xdr:col>
      <xdr:colOff>1587500</xdr:colOff>
      <xdr:row>164</xdr:row>
      <xdr:rowOff>0</xdr:rowOff>
    </xdr:from>
    <xdr:to>
      <xdr:col>9</xdr:col>
      <xdr:colOff>0</xdr:colOff>
      <xdr:row>175</xdr:row>
      <xdr:rowOff>0</xdr:rowOff>
    </xdr:to>
    <xdr:pic>
      <xdr:nvPicPr>
        <xdr:cNvPr id="325619" name="Picture 1" descr="bluetintpaperCurl.png">
          <a:extLst>
            <a:ext uri="{FF2B5EF4-FFF2-40B4-BE49-F238E27FC236}">
              <a16:creationId xmlns:a16="http://schemas.microsoft.com/office/drawing/2014/main" id="{7C9CF964-113F-D1B0-83D3-FD2BA2F347E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915400" y="35560000"/>
          <a:ext cx="863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1041400</xdr:colOff>
      <xdr:row>1</xdr:row>
      <xdr:rowOff>88900</xdr:rowOff>
    </xdr:from>
    <xdr:to>
      <xdr:col>6</xdr:col>
      <xdr:colOff>1447800</xdr:colOff>
      <xdr:row>2</xdr:row>
      <xdr:rowOff>177800</xdr:rowOff>
    </xdr:to>
    <xdr:sp macro="" textlink="">
      <xdr:nvSpPr>
        <xdr:cNvPr id="325620" name="Left Arrow 22" descr="Previous">
          <a:hlinkClick xmlns:r="http://schemas.openxmlformats.org/officeDocument/2006/relationships" r:id="rId5" tooltip="Previous"/>
          <a:extLst>
            <a:ext uri="{FF2B5EF4-FFF2-40B4-BE49-F238E27FC236}">
              <a16:creationId xmlns:a16="http://schemas.microsoft.com/office/drawing/2014/main" id="{7A2F95A7-3C29-2694-90F4-7DFD342A927B}"/>
            </a:ext>
          </a:extLst>
        </xdr:cNvPr>
        <xdr:cNvSpPr>
          <a:spLocks noChangeArrowheads="1"/>
        </xdr:cNvSpPr>
      </xdr:nvSpPr>
      <xdr:spPr bwMode="auto">
        <a:xfrm>
          <a:off x="8369300" y="279400"/>
          <a:ext cx="406400" cy="279400"/>
        </a:xfrm>
        <a:prstGeom prst="leftArrow">
          <a:avLst>
            <a:gd name="adj1" fmla="val 50000"/>
            <a:gd name="adj2" fmla="val 61495"/>
          </a:avLst>
        </a:prstGeom>
        <a:solidFill>
          <a:srgbClr val="558ED5"/>
        </a:solidFill>
        <a:ln w="25400" algn="ctr">
          <a:solidFill>
            <a:srgbClr val="254061"/>
          </a:solidFill>
          <a:round/>
          <a:headEnd/>
          <a:tailEnd/>
        </a:ln>
      </xdr:spPr>
    </xdr:sp>
    <xdr:clientData/>
  </xdr:twoCellAnchor>
  <xdr:twoCellAnchor editAs="oneCell">
    <xdr:from>
      <xdr:col>6</xdr:col>
      <xdr:colOff>1549400</xdr:colOff>
      <xdr:row>0</xdr:row>
      <xdr:rowOff>25400</xdr:rowOff>
    </xdr:from>
    <xdr:to>
      <xdr:col>9</xdr:col>
      <xdr:colOff>0</xdr:colOff>
      <xdr:row>4</xdr:row>
      <xdr:rowOff>25400</xdr:rowOff>
    </xdr:to>
    <xdr:pic>
      <xdr:nvPicPr>
        <xdr:cNvPr id="325621" name="Picture 1" descr="bluetintpaperCurl.png">
          <a:extLst>
            <a:ext uri="{FF2B5EF4-FFF2-40B4-BE49-F238E27FC236}">
              <a16:creationId xmlns:a16="http://schemas.microsoft.com/office/drawing/2014/main" id="{45655C27-B0CF-AED3-D9B8-29D3D12C22C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877300" y="25400"/>
          <a:ext cx="9017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255</xdr:col>
          <xdr:colOff>0</xdr:colOff>
          <xdr:row>12</xdr:row>
          <xdr:rowOff>0</xdr:rowOff>
        </xdr:from>
        <xdr:to>
          <xdr:col>255</xdr:col>
          <xdr:colOff>0</xdr:colOff>
          <xdr:row>12</xdr:row>
          <xdr:rowOff>177800</xdr:rowOff>
        </xdr:to>
        <xdr:sp macro="" textlink="">
          <xdr:nvSpPr>
            <xdr:cNvPr id="95310" name="Drop Down 78" hidden="1">
              <a:extLst>
                <a:ext uri="{63B3BB69-23CF-44E3-9099-C40C66FF867C}">
                  <a14:compatExt spid="_x0000_s95310"/>
                </a:ext>
                <a:ext uri="{FF2B5EF4-FFF2-40B4-BE49-F238E27FC236}">
                  <a16:creationId xmlns:a16="http://schemas.microsoft.com/office/drawing/2014/main" id="{A021D169-800F-9E9D-D7C0-9DA6505C59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50000"/>
          </a:schemeClr>
        </a:solidFill>
        <a:ln>
          <a:solidFill>
            <a:schemeClr val="tx1"/>
          </a:solidFill>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moneysmart.gov.au/" TargetMode="Externa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hyperlink" Target="http://www.moneysmart.gov.au/"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hyperlink" Target="http://www.moneysmart.gov.au/"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34.xml"/><Relationship Id="rId1" Type="http://schemas.openxmlformats.org/officeDocument/2006/relationships/hyperlink" Target="http://www.moneysmart.gov.au/"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5.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49.xml"/><Relationship Id="rId1" Type="http://schemas.openxmlformats.org/officeDocument/2006/relationships/hyperlink" Target="http://www.moneysmart.gov.au/" TargetMode="External"/><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6.v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65.xml"/><Relationship Id="rId1" Type="http://schemas.openxmlformats.org/officeDocument/2006/relationships/hyperlink" Target="http://www.moneysmart.gov.au/" TargetMode="External"/><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7.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7.xml"/><Relationship Id="rId16" Type="http://schemas.openxmlformats.org/officeDocument/2006/relationships/ctrlProp" Target="../ctrlProps/ctrlProp81.xml"/><Relationship Id="rId1" Type="http://schemas.openxmlformats.org/officeDocument/2006/relationships/hyperlink" Target="http://www.moneysmart.gov.au/" TargetMode="External"/><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hyperlink" Target="http://www.moneysmart.gov.au/" TargetMode="External"/><Relationship Id="rId4" Type="http://schemas.openxmlformats.org/officeDocument/2006/relationships/ctrlProp" Target="../ctrlProps/ctrlProp8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hyperlink" Target="http://www.moneysmart.gov.au/" TargetMode="External"/><Relationship Id="rId4"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9">
    <pageSetUpPr fitToPage="1"/>
  </sheetPr>
  <dimension ref="A1:R39"/>
  <sheetViews>
    <sheetView showGridLines="0" showRowColHeaders="0" zoomScaleNormal="100" zoomScalePageLayoutView="93" workbookViewId="0">
      <selection activeCell="F9" sqref="F9"/>
    </sheetView>
  </sheetViews>
  <sheetFormatPr baseColWidth="10" defaultColWidth="0" defaultRowHeight="12.75" customHeight="1" zeroHeight="1"/>
  <cols>
    <col min="1" max="1" width="6.33203125" style="1" customWidth="1"/>
    <col min="2" max="2" width="53.6640625" style="1" customWidth="1"/>
    <col min="3" max="3" width="14.83203125" style="1" customWidth="1"/>
    <col min="4" max="4" width="17.5" style="1" customWidth="1"/>
    <col min="5" max="5" width="21.33203125" style="1" customWidth="1"/>
    <col min="6" max="6" width="6.5" style="1" customWidth="1"/>
    <col min="7" max="7" width="10.5" style="1" customWidth="1"/>
    <col min="8" max="8" width="3.1640625" style="1" customWidth="1"/>
    <col min="9" max="9" width="1" style="1" customWidth="1"/>
    <col min="10" max="10" width="2.5" style="1" customWidth="1"/>
    <col min="11" max="11" width="17.5" style="1" customWidth="1"/>
    <col min="12" max="12" width="13.5" style="1" customWidth="1"/>
    <col min="13" max="13" width="1.83203125" style="6" customWidth="1"/>
    <col min="14" max="16" width="9.33203125" style="8" hidden="1" customWidth="1"/>
    <col min="17" max="17" width="9.1640625" style="8" hidden="1" customWidth="1"/>
    <col min="18" max="18" width="9.6640625" style="8" hidden="1" customWidth="1"/>
    <col min="19" max="16384" width="9.1640625" style="6" hidden="1"/>
  </cols>
  <sheetData>
    <row r="1" spans="1:18" ht="15" customHeight="1">
      <c r="A1" s="162"/>
      <c r="N1" s="59"/>
      <c r="O1" s="59"/>
      <c r="P1" s="59"/>
      <c r="Q1" s="59"/>
      <c r="R1" s="59"/>
    </row>
    <row r="2" spans="1:18" ht="18.75" customHeight="1">
      <c r="A2" s="209" t="s">
        <v>73</v>
      </c>
      <c r="B2" s="36"/>
      <c r="C2" s="37"/>
      <c r="D2" s="37"/>
      <c r="E2" s="37"/>
      <c r="F2" s="37"/>
      <c r="G2" s="37"/>
      <c r="H2" s="37"/>
      <c r="I2" s="3"/>
      <c r="N2" s="59"/>
      <c r="O2" s="59"/>
      <c r="P2" s="59"/>
      <c r="Q2" s="59"/>
      <c r="R2" s="59"/>
    </row>
    <row r="3" spans="1:18" ht="15" customHeight="1">
      <c r="N3" s="59"/>
      <c r="O3" s="59"/>
      <c r="P3" s="59"/>
      <c r="Q3" s="59"/>
      <c r="R3" s="59"/>
    </row>
    <row r="4" spans="1:18" ht="15" customHeight="1">
      <c r="J4" s="72"/>
      <c r="K4" s="4"/>
      <c r="L4" s="69"/>
      <c r="N4" s="59"/>
      <c r="O4" s="59"/>
      <c r="P4" s="59"/>
      <c r="Q4" s="59"/>
      <c r="R4" s="59"/>
    </row>
    <row r="5" spans="1:18" ht="15" customHeight="1" thickBot="1">
      <c r="J5" s="72"/>
      <c r="K5" s="92" t="s">
        <v>67</v>
      </c>
      <c r="L5" s="86"/>
      <c r="N5" s="59" t="s">
        <v>2</v>
      </c>
      <c r="O5" s="59" t="s">
        <v>68</v>
      </c>
      <c r="P5" s="59"/>
      <c r="Q5" s="59"/>
      <c r="R5" s="59" t="s">
        <v>69</v>
      </c>
    </row>
    <row r="6" spans="1:18" ht="17" customHeight="1">
      <c r="A6" s="245"/>
      <c r="B6" s="246"/>
      <c r="C6" s="246"/>
      <c r="D6" s="247"/>
      <c r="E6" s="247"/>
      <c r="F6" s="248"/>
      <c r="G6" s="248"/>
      <c r="H6" s="249"/>
      <c r="I6" s="12"/>
      <c r="J6" s="72"/>
      <c r="K6" s="4"/>
      <c r="L6" s="69"/>
      <c r="N6" s="59"/>
      <c r="O6" s="59"/>
      <c r="P6" s="59"/>
      <c r="Q6" s="59"/>
      <c r="R6" s="59"/>
    </row>
    <row r="7" spans="1:18" ht="17" customHeight="1">
      <c r="A7" s="250"/>
      <c r="B7" s="251" t="s">
        <v>98</v>
      </c>
      <c r="C7" s="252"/>
      <c r="D7" s="253"/>
      <c r="E7" s="253"/>
      <c r="F7" s="252"/>
      <c r="G7" s="252"/>
      <c r="H7" s="254"/>
      <c r="I7" s="12"/>
      <c r="K7" s="85" t="s">
        <v>118</v>
      </c>
      <c r="L7" s="72"/>
      <c r="N7" s="59"/>
      <c r="O7" s="59"/>
      <c r="P7" s="59"/>
      <c r="Q7" s="59"/>
      <c r="R7" s="59"/>
    </row>
    <row r="8" spans="1:18" s="7" customFormat="1" ht="17" customHeight="1">
      <c r="A8" s="255"/>
      <c r="B8" s="256"/>
      <c r="C8" s="257"/>
      <c r="D8" s="258"/>
      <c r="E8" s="258"/>
      <c r="F8" s="259"/>
      <c r="G8" s="259"/>
      <c r="H8" s="260"/>
      <c r="I8" s="11"/>
      <c r="N8" s="60">
        <f>L10</f>
        <v>0</v>
      </c>
      <c r="O8" s="61">
        <v>0</v>
      </c>
      <c r="P8" s="61"/>
      <c r="Q8" s="61"/>
      <c r="R8" s="61">
        <v>0</v>
      </c>
    </row>
    <row r="9" spans="1:18" ht="17" customHeight="1">
      <c r="A9" s="261"/>
      <c r="B9" s="262" t="s">
        <v>131</v>
      </c>
      <c r="C9" s="263"/>
      <c r="D9" s="256"/>
      <c r="E9" s="256"/>
      <c r="F9" s="264"/>
      <c r="G9" s="264"/>
      <c r="H9" s="254"/>
      <c r="I9" s="12"/>
      <c r="J9" s="87"/>
      <c r="K9" s="83" t="s">
        <v>2</v>
      </c>
      <c r="L9" s="87"/>
      <c r="N9" s="59"/>
      <c r="O9" s="59"/>
      <c r="P9" s="59"/>
      <c r="Q9" s="59"/>
      <c r="R9" s="59"/>
    </row>
    <row r="10" spans="1:18" ht="17" customHeight="1">
      <c r="A10" s="261"/>
      <c r="B10" s="265" t="s">
        <v>129</v>
      </c>
      <c r="C10" s="266"/>
      <c r="D10" s="256"/>
      <c r="E10" s="256"/>
      <c r="F10" s="264"/>
      <c r="G10" s="264"/>
      <c r="H10" s="254"/>
      <c r="I10" s="12"/>
      <c r="J10" s="88"/>
      <c r="K10" s="183" t="s">
        <v>115</v>
      </c>
      <c r="L10" s="184">
        <f>Income!$E$20</f>
        <v>0</v>
      </c>
      <c r="N10" s="59"/>
      <c r="O10" s="59"/>
      <c r="P10" s="59"/>
      <c r="Q10" s="59"/>
      <c r="R10" s="59"/>
    </row>
    <row r="11" spans="1:18" ht="17" customHeight="1">
      <c r="A11" s="261"/>
      <c r="B11" s="265" t="s">
        <v>121</v>
      </c>
      <c r="C11" s="52"/>
      <c r="D11" s="256"/>
      <c r="E11" s="267"/>
      <c r="F11" s="264"/>
      <c r="G11" s="264"/>
      <c r="H11" s="254"/>
      <c r="I11" s="12"/>
      <c r="J11" s="72"/>
      <c r="K11" s="72"/>
      <c r="L11" s="82"/>
      <c r="N11" s="59">
        <v>0</v>
      </c>
      <c r="O11" s="62">
        <f t="shared" ref="O11:O19" si="0">L15</f>
        <v>0</v>
      </c>
      <c r="P11" s="59"/>
      <c r="Q11" s="59"/>
      <c r="R11" s="59">
        <v>0</v>
      </c>
    </row>
    <row r="12" spans="1:18" ht="17" customHeight="1">
      <c r="A12" s="261"/>
      <c r="B12" s="265"/>
      <c r="C12" s="243"/>
      <c r="D12" s="256"/>
      <c r="E12" s="243"/>
      <c r="F12" s="243"/>
      <c r="G12" s="243"/>
      <c r="H12" s="254"/>
      <c r="I12" s="208"/>
      <c r="J12" s="205" t="s">
        <v>0</v>
      </c>
      <c r="K12" s="206"/>
      <c r="L12" s="207">
        <f>L10</f>
        <v>0</v>
      </c>
      <c r="N12" s="59">
        <v>0</v>
      </c>
      <c r="O12" s="62">
        <f t="shared" si="0"/>
        <v>0</v>
      </c>
      <c r="P12" s="59"/>
      <c r="Q12" s="59"/>
      <c r="R12" s="59">
        <v>0</v>
      </c>
    </row>
    <row r="13" spans="1:18" ht="17" customHeight="1">
      <c r="A13" s="261"/>
      <c r="B13" s="268"/>
      <c r="C13" s="243"/>
      <c r="D13" s="256"/>
      <c r="E13" s="243"/>
      <c r="F13" s="243"/>
      <c r="G13" s="243"/>
      <c r="H13" s="254"/>
      <c r="I13" s="12"/>
      <c r="N13" s="59">
        <v>0</v>
      </c>
      <c r="O13" s="62">
        <f t="shared" si="0"/>
        <v>0</v>
      </c>
      <c r="P13" s="59"/>
      <c r="Q13" s="59"/>
      <c r="R13" s="59">
        <v>0</v>
      </c>
    </row>
    <row r="14" spans="1:18" ht="17" customHeight="1">
      <c r="A14" s="261"/>
      <c r="B14" s="268" t="s">
        <v>132</v>
      </c>
      <c r="C14" s="243"/>
      <c r="D14" s="256"/>
      <c r="E14" s="243"/>
      <c r="F14" s="243"/>
      <c r="G14" s="243"/>
      <c r="H14" s="254"/>
      <c r="I14" s="12"/>
      <c r="J14" s="87"/>
      <c r="K14" s="83" t="s">
        <v>68</v>
      </c>
      <c r="L14" s="84"/>
      <c r="N14" s="59">
        <v>0</v>
      </c>
      <c r="O14" s="62">
        <f t="shared" si="0"/>
        <v>0</v>
      </c>
      <c r="P14" s="59"/>
      <c r="Q14" s="59" t="s">
        <v>70</v>
      </c>
      <c r="R14" s="59">
        <v>0</v>
      </c>
    </row>
    <row r="15" spans="1:18" ht="17" customHeight="1">
      <c r="A15" s="261"/>
      <c r="B15" s="265" t="s">
        <v>128</v>
      </c>
      <c r="C15" s="243"/>
      <c r="D15" s="256"/>
      <c r="E15" s="243"/>
      <c r="F15" s="243"/>
      <c r="G15" s="243"/>
      <c r="H15" s="254"/>
      <c r="I15" s="12"/>
      <c r="J15" s="89"/>
      <c r="K15" s="102" t="s">
        <v>75</v>
      </c>
      <c r="L15" s="182">
        <f>'Financial-Commitments'!E23</f>
        <v>0</v>
      </c>
      <c r="N15" s="59">
        <v>0</v>
      </c>
      <c r="O15" s="62">
        <f t="shared" si="0"/>
        <v>0</v>
      </c>
      <c r="P15" s="59">
        <v>2</v>
      </c>
      <c r="Q15" s="59" t="s">
        <v>62</v>
      </c>
      <c r="R15" s="59">
        <v>0</v>
      </c>
    </row>
    <row r="16" spans="1:18" ht="17" customHeight="1">
      <c r="A16" s="261"/>
      <c r="B16" s="265" t="s">
        <v>130</v>
      </c>
      <c r="C16" s="243"/>
      <c r="D16" s="243"/>
      <c r="E16" s="243"/>
      <c r="F16" s="243"/>
      <c r="G16" s="243"/>
      <c r="H16" s="254"/>
      <c r="I16" s="12"/>
      <c r="J16" s="89"/>
      <c r="K16" s="102" t="s">
        <v>4</v>
      </c>
      <c r="L16" s="182">
        <f>'Home-Utilities'!$E$15</f>
        <v>0</v>
      </c>
      <c r="N16" s="59">
        <v>0</v>
      </c>
      <c r="O16" s="62">
        <f t="shared" si="0"/>
        <v>0</v>
      </c>
      <c r="P16" s="59">
        <v>3</v>
      </c>
      <c r="Q16" s="59" t="s">
        <v>63</v>
      </c>
      <c r="R16" s="59">
        <v>0</v>
      </c>
    </row>
    <row r="17" spans="1:18" ht="17" customHeight="1">
      <c r="A17" s="261"/>
      <c r="B17" s="243"/>
      <c r="C17" s="243"/>
      <c r="D17" s="243"/>
      <c r="E17" s="243"/>
      <c r="F17" s="243"/>
      <c r="G17" s="243"/>
      <c r="H17" s="254"/>
      <c r="I17" s="12"/>
      <c r="J17" s="89"/>
      <c r="K17" s="102" t="s">
        <v>5</v>
      </c>
      <c r="L17" s="182">
        <f>'Home-Utilities'!$E$26</f>
        <v>0</v>
      </c>
      <c r="N17" s="59">
        <v>0</v>
      </c>
      <c r="O17" s="62">
        <f t="shared" si="0"/>
        <v>0</v>
      </c>
      <c r="P17" s="59">
        <v>4</v>
      </c>
      <c r="Q17" s="59" t="s">
        <v>64</v>
      </c>
      <c r="R17" s="59">
        <v>0</v>
      </c>
    </row>
    <row r="18" spans="1:18" ht="17" customHeight="1">
      <c r="A18" s="261"/>
      <c r="B18" s="243" t="s">
        <v>110</v>
      </c>
      <c r="C18" s="243"/>
      <c r="D18" s="243"/>
      <c r="E18" s="243"/>
      <c r="F18" s="243"/>
      <c r="G18" s="243"/>
      <c r="H18" s="269"/>
      <c r="I18" s="15"/>
      <c r="J18" s="89"/>
      <c r="K18" s="102" t="s">
        <v>6</v>
      </c>
      <c r="L18" s="182">
        <f>'Education-Health'!$E$16</f>
        <v>0</v>
      </c>
      <c r="N18" s="59">
        <v>0</v>
      </c>
      <c r="O18" s="62">
        <f t="shared" si="0"/>
        <v>0</v>
      </c>
      <c r="P18" s="59">
        <v>5</v>
      </c>
      <c r="Q18" s="59" t="s">
        <v>71</v>
      </c>
      <c r="R18" s="59">
        <v>0</v>
      </c>
    </row>
    <row r="19" spans="1:18" ht="17" customHeight="1">
      <c r="A19" s="270"/>
      <c r="B19" s="243"/>
      <c r="C19" s="243"/>
      <c r="D19" s="243"/>
      <c r="E19" s="243"/>
      <c r="F19" s="243"/>
      <c r="G19" s="243"/>
      <c r="H19" s="269"/>
      <c r="I19" s="15"/>
      <c r="J19" s="89"/>
      <c r="K19" s="102" t="s">
        <v>7</v>
      </c>
      <c r="L19" s="182">
        <f>'Education-Health'!$E$27</f>
        <v>0</v>
      </c>
      <c r="N19" s="59">
        <v>0</v>
      </c>
      <c r="O19" s="62">
        <f t="shared" si="0"/>
        <v>0</v>
      </c>
      <c r="P19" s="59">
        <v>6</v>
      </c>
      <c r="Q19" s="59" t="s">
        <v>65</v>
      </c>
      <c r="R19" s="59">
        <v>0</v>
      </c>
    </row>
    <row r="20" spans="1:18" ht="17" customHeight="1">
      <c r="A20" s="270"/>
      <c r="B20" s="243"/>
      <c r="C20" s="243"/>
      <c r="D20" s="243"/>
      <c r="E20" s="243"/>
      <c r="F20" s="243"/>
      <c r="G20" s="243"/>
      <c r="H20" s="269"/>
      <c r="I20" s="15"/>
      <c r="J20" s="89"/>
      <c r="K20" s="102" t="s">
        <v>8</v>
      </c>
      <c r="L20" s="182">
        <f>'Shopping-Transport'!$E$17</f>
        <v>0</v>
      </c>
      <c r="N20" s="59">
        <v>0</v>
      </c>
      <c r="O20" s="59">
        <v>0</v>
      </c>
      <c r="P20" s="59"/>
      <c r="Q20" s="59"/>
      <c r="R20" s="62">
        <f>IF(L32&gt;=0,L32,0)</f>
        <v>0</v>
      </c>
    </row>
    <row r="21" spans="1:18" ht="17" customHeight="1">
      <c r="A21" s="270"/>
      <c r="B21" s="244" t="s">
        <v>133</v>
      </c>
      <c r="C21" s="243"/>
      <c r="D21" s="243"/>
      <c r="E21" s="243"/>
      <c r="F21" s="243"/>
      <c r="G21" s="243"/>
      <c r="H21" s="269"/>
      <c r="I21" s="15"/>
      <c r="J21" s="89"/>
      <c r="K21" s="102" t="s">
        <v>9</v>
      </c>
      <c r="L21" s="182">
        <f>'Shopping-Transport'!$E$27</f>
        <v>0</v>
      </c>
      <c r="N21" s="59">
        <v>0</v>
      </c>
      <c r="O21" s="59">
        <v>0</v>
      </c>
      <c r="P21" s="59"/>
      <c r="Q21" s="59"/>
      <c r="R21" s="62">
        <f>IF(L32&lt;0,L32,0)</f>
        <v>0</v>
      </c>
    </row>
    <row r="22" spans="1:18" ht="17" customHeight="1">
      <c r="A22" s="270"/>
      <c r="B22" s="243" t="s">
        <v>135</v>
      </c>
      <c r="C22" s="243"/>
      <c r="D22" s="243"/>
      <c r="E22" s="243"/>
      <c r="F22" s="243"/>
      <c r="G22" s="243"/>
      <c r="H22" s="269"/>
      <c r="I22" s="15"/>
      <c r="J22" s="89"/>
      <c r="K22" s="102" t="s">
        <v>10</v>
      </c>
      <c r="L22" s="182">
        <f>'Entertainment-Eating-Out'!$E$19</f>
        <v>0</v>
      </c>
      <c r="N22" s="59"/>
      <c r="O22" s="59"/>
      <c r="P22" s="59"/>
      <c r="Q22" s="59"/>
      <c r="R22" s="59"/>
    </row>
    <row r="23" spans="1:18" ht="17" customHeight="1">
      <c r="A23" s="270"/>
      <c r="B23" s="243" t="s">
        <v>134</v>
      </c>
      <c r="C23" s="243"/>
      <c r="D23" s="243"/>
      <c r="E23" s="243"/>
      <c r="F23" s="243"/>
      <c r="G23" s="243"/>
      <c r="H23" s="269"/>
      <c r="I23" s="15"/>
      <c r="J23" s="89"/>
      <c r="K23" s="102" t="s">
        <v>72</v>
      </c>
      <c r="L23" s="182">
        <f>'Entertainment-Eating-Out'!$E$27</f>
        <v>0</v>
      </c>
      <c r="N23" s="59"/>
      <c r="O23" s="59"/>
      <c r="P23" s="59"/>
      <c r="Q23" s="59"/>
      <c r="R23" s="59"/>
    </row>
    <row r="24" spans="1:18" ht="17" customHeight="1">
      <c r="A24" s="270"/>
      <c r="B24" s="243"/>
      <c r="C24" s="243"/>
      <c r="D24" s="243"/>
      <c r="E24" s="243"/>
      <c r="F24" s="243"/>
      <c r="G24" s="243"/>
      <c r="H24" s="269"/>
      <c r="I24" s="15"/>
      <c r="J24" s="72"/>
      <c r="N24" s="59"/>
      <c r="O24" s="59"/>
      <c r="P24" s="59"/>
      <c r="Q24" s="59"/>
      <c r="R24" s="59"/>
    </row>
    <row r="25" spans="1:18" ht="17" customHeight="1">
      <c r="A25" s="270"/>
      <c r="B25" s="271"/>
      <c r="C25" s="271"/>
      <c r="D25" s="271"/>
      <c r="E25" s="271"/>
      <c r="F25" s="271"/>
      <c r="G25" s="271"/>
      <c r="H25" s="269"/>
      <c r="I25" s="15"/>
      <c r="J25" s="205" t="s">
        <v>1</v>
      </c>
      <c r="K25" s="206"/>
      <c r="L25" s="207">
        <f>SUM(L15:L23)</f>
        <v>0</v>
      </c>
      <c r="N25" s="59"/>
      <c r="O25" s="59"/>
      <c r="P25" s="59"/>
      <c r="Q25" s="59"/>
      <c r="R25" s="59"/>
    </row>
    <row r="26" spans="1:18" ht="17" customHeight="1">
      <c r="A26" s="270"/>
      <c r="B26" s="271"/>
      <c r="C26" s="271"/>
      <c r="D26" s="271"/>
      <c r="E26" s="271"/>
      <c r="F26" s="271"/>
      <c r="G26" s="271"/>
      <c r="H26" s="269"/>
      <c r="I26" s="15"/>
      <c r="J26" s="72"/>
      <c r="N26" s="59"/>
      <c r="O26" s="59"/>
      <c r="P26" s="59"/>
      <c r="Q26" s="59"/>
      <c r="R26" s="59"/>
    </row>
    <row r="27" spans="1:18" ht="17" customHeight="1">
      <c r="A27" s="270"/>
      <c r="B27" s="271"/>
      <c r="C27" s="271"/>
      <c r="D27" s="271"/>
      <c r="E27" s="271"/>
      <c r="F27" s="271"/>
      <c r="G27" s="271"/>
      <c r="H27" s="269"/>
      <c r="I27" s="15"/>
      <c r="J27" s="72"/>
      <c r="K27" s="95"/>
      <c r="L27" s="96"/>
      <c r="N27" s="59"/>
      <c r="O27" s="59"/>
      <c r="P27" s="59"/>
      <c r="Q27" s="59"/>
      <c r="R27" s="59"/>
    </row>
    <row r="28" spans="1:18" ht="17" customHeight="1">
      <c r="A28" s="270"/>
      <c r="B28" s="243" t="s">
        <v>111</v>
      </c>
      <c r="C28" s="271"/>
      <c r="D28" s="271"/>
      <c r="E28" s="271"/>
      <c r="F28" s="271"/>
      <c r="G28" s="271"/>
      <c r="H28" s="269"/>
      <c r="I28" s="15"/>
      <c r="J28" s="237" t="s">
        <v>136</v>
      </c>
      <c r="K28" s="131"/>
      <c r="L28" s="240">
        <f>L12-L25</f>
        <v>0</v>
      </c>
      <c r="N28" s="60">
        <f>IF(L12&lt;0,0,L12)</f>
        <v>0</v>
      </c>
      <c r="O28" s="59"/>
      <c r="P28" s="59"/>
      <c r="Q28" s="59"/>
      <c r="R28" s="59"/>
    </row>
    <row r="29" spans="1:18" ht="17" customHeight="1">
      <c r="A29" s="270"/>
      <c r="B29" s="271"/>
      <c r="C29" s="271"/>
      <c r="D29" s="271"/>
      <c r="E29" s="271"/>
      <c r="F29" s="271"/>
      <c r="G29" s="271"/>
      <c r="H29" s="269"/>
      <c r="I29" s="15"/>
      <c r="J29" s="72"/>
      <c r="L29" s="238" t="str">
        <f>Results!$L$29</f>
        <v>per quarter</v>
      </c>
      <c r="N29" s="59"/>
      <c r="O29" s="59"/>
      <c r="P29" s="59"/>
      <c r="Q29" s="59"/>
      <c r="R29" s="59"/>
    </row>
    <row r="30" spans="1:18" ht="17" customHeight="1">
      <c r="A30" s="270"/>
      <c r="B30" s="271" t="s">
        <v>120</v>
      </c>
      <c r="C30" s="271"/>
      <c r="D30" s="271"/>
      <c r="E30" s="271"/>
      <c r="F30" s="52"/>
      <c r="G30" s="272"/>
      <c r="H30" s="269"/>
      <c r="I30" s="15"/>
      <c r="J30" s="72"/>
      <c r="K30" s="131"/>
      <c r="L30" s="234"/>
      <c r="N30" s="60">
        <f>IF(L25&lt;0,0,L25)</f>
        <v>0</v>
      </c>
      <c r="O30" s="59"/>
      <c r="P30" s="59"/>
      <c r="Q30" s="59"/>
      <c r="R30" s="59"/>
    </row>
    <row r="31" spans="1:18" ht="17" customHeight="1">
      <c r="A31" s="270"/>
      <c r="B31" s="273"/>
      <c r="C31" s="273"/>
      <c r="D31" s="273"/>
      <c r="E31" s="273"/>
      <c r="F31" s="273"/>
      <c r="G31" s="273"/>
      <c r="H31" s="269"/>
      <c r="I31" s="15"/>
      <c r="J31" s="72"/>
      <c r="N31" s="59"/>
      <c r="O31" s="59"/>
      <c r="P31" s="59"/>
      <c r="Q31" s="59"/>
      <c r="R31" s="59"/>
    </row>
    <row r="32" spans="1:18" ht="17" customHeight="1" thickBot="1">
      <c r="A32" s="274"/>
      <c r="B32" s="275"/>
      <c r="C32" s="275"/>
      <c r="D32" s="275"/>
      <c r="E32" s="275"/>
      <c r="F32" s="275"/>
      <c r="G32" s="275"/>
      <c r="H32" s="276"/>
      <c r="I32" s="15"/>
      <c r="J32" s="72"/>
      <c r="K32" s="90"/>
      <c r="L32" s="91"/>
      <c r="N32" s="60">
        <f>IF(L32&lt;0,0,L32)</f>
        <v>0</v>
      </c>
      <c r="O32" s="59"/>
      <c r="P32" s="59"/>
      <c r="Q32" s="59"/>
      <c r="R32" s="59"/>
    </row>
    <row r="33" spans="1:12" ht="16">
      <c r="A33" s="56"/>
      <c r="B33" s="57" t="s">
        <v>97</v>
      </c>
      <c r="J33" s="72"/>
      <c r="K33" s="72"/>
      <c r="L33" s="72"/>
    </row>
    <row r="34" spans="1:12" ht="13" hidden="1"/>
    <row r="35" spans="1:12" ht="13" hidden="1"/>
    <row r="36" spans="1:12" ht="13" hidden="1"/>
    <row r="37" spans="1:12" ht="13" hidden="1"/>
    <row r="38" spans="1:12" ht="13" hidden="1"/>
    <row r="39" spans="1:12" ht="13" hidden="1"/>
  </sheetData>
  <sheetProtection sheet="1" objects="1" scenarios="1" selectLockedCells="1"/>
  <dataConsolidate/>
  <phoneticPr fontId="8" type="noConversion"/>
  <conditionalFormatting sqref="L28">
    <cfRule type="expression" dxfId="17" priority="1">
      <formula>$L$28&gt;0</formula>
    </cfRule>
    <cfRule type="expression" dxfId="16" priority="2">
      <formula>$L$28&lt;0</formula>
    </cfRule>
  </conditionalFormatting>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181" r:id="rId4" name="Drop Down 1237">
              <controlPr defaultSize="0" autoLine="0" autoPict="0">
                <anchor moveWithCells="1" sizeWithCells="1">
                  <from>
                    <xdr:col>11</xdr:col>
                    <xdr:colOff>0</xdr:colOff>
                    <xdr:row>6</xdr:row>
                    <xdr:rowOff>12700</xdr:rowOff>
                  </from>
                  <to>
                    <xdr:col>11</xdr:col>
                    <xdr:colOff>876300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40"/>
  <sheetViews>
    <sheetView showGridLines="0" showRowColHeaders="0" zoomScaleNormal="100" workbookViewId="0">
      <selection activeCell="D10" sqref="D10"/>
    </sheetView>
  </sheetViews>
  <sheetFormatPr baseColWidth="10" defaultColWidth="0" defaultRowHeight="13" zeroHeight="1"/>
  <cols>
    <col min="1" max="1" width="6.33203125" style="6" customWidth="1"/>
    <col min="2" max="2" width="50.1640625" style="6" customWidth="1"/>
    <col min="3" max="3" width="18.6640625" style="6" customWidth="1"/>
    <col min="4" max="4" width="17.5" style="6" customWidth="1"/>
    <col min="5" max="5" width="22.1640625" style="6" customWidth="1"/>
    <col min="6" max="6" width="6.5" style="6" customWidth="1"/>
    <col min="7" max="7" width="5.5" style="6" customWidth="1"/>
    <col min="8" max="8" width="3.5" style="6" customWidth="1"/>
    <col min="9" max="9" width="1" style="6" customWidth="1"/>
    <col min="10" max="10" width="2.5" style="6" customWidth="1"/>
    <col min="11" max="11" width="17.5" style="6" customWidth="1"/>
    <col min="12" max="12" width="14" style="6" customWidth="1"/>
    <col min="13" max="13" width="1.83203125" style="6" customWidth="1"/>
    <col min="14" max="14" width="6.33203125" style="6" hidden="1" customWidth="1"/>
    <col min="15" max="15" width="4.5" style="6" hidden="1" customWidth="1"/>
    <col min="16" max="16" width="4.83203125" style="6" hidden="1" customWidth="1"/>
    <col min="17" max="19" width="12.6640625" style="6" hidden="1" customWidth="1"/>
    <col min="20" max="20" width="12.6640625" style="131" hidden="1" customWidth="1"/>
    <col min="21" max="16384" width="9.1640625" style="6" hidden="1"/>
  </cols>
  <sheetData>
    <row r="1" spans="1:20" s="131" customFormat="1" ht="15" customHeight="1">
      <c r="A1" s="6"/>
      <c r="B1" s="6"/>
      <c r="C1" s="6"/>
      <c r="D1" s="6"/>
      <c r="E1" s="6"/>
      <c r="F1" s="6"/>
      <c r="G1" s="6"/>
      <c r="H1" s="6"/>
      <c r="I1" s="6"/>
      <c r="J1" s="6"/>
      <c r="K1" s="6"/>
      <c r="L1" s="6"/>
      <c r="M1" s="6"/>
    </row>
    <row r="2" spans="1:20" s="131" customFormat="1" ht="18.75" customHeight="1">
      <c r="A2" s="195" t="s">
        <v>73</v>
      </c>
      <c r="B2" s="161"/>
      <c r="C2" s="100"/>
      <c r="D2" s="100"/>
      <c r="E2" s="100"/>
      <c r="F2" s="100"/>
      <c r="G2" s="100"/>
      <c r="H2" s="100"/>
      <c r="I2" s="101"/>
      <c r="J2" s="6"/>
      <c r="K2" s="6"/>
      <c r="L2" s="6"/>
      <c r="M2" s="6"/>
    </row>
    <row r="3" spans="1:20" s="131" customFormat="1" ht="15" customHeight="1">
      <c r="A3" s="6"/>
      <c r="B3" s="6"/>
      <c r="C3" s="6"/>
      <c r="D3" s="6"/>
      <c r="E3" s="6"/>
      <c r="F3" s="6"/>
      <c r="G3" s="6"/>
      <c r="H3" s="6"/>
      <c r="I3" s="6"/>
      <c r="J3" s="6"/>
      <c r="K3" s="6"/>
      <c r="L3" s="6"/>
      <c r="M3" s="6"/>
    </row>
    <row r="4" spans="1:20" s="131" customFormat="1" ht="15" customHeight="1">
      <c r="A4" s="6"/>
      <c r="B4" s="6"/>
      <c r="C4" s="6"/>
      <c r="D4" s="6"/>
      <c r="E4" s="6"/>
      <c r="F4" s="6"/>
      <c r="G4" s="6"/>
      <c r="H4" s="6"/>
      <c r="I4" s="6"/>
      <c r="J4" s="102"/>
      <c r="K4" s="103"/>
      <c r="L4" s="104"/>
      <c r="M4" s="6"/>
    </row>
    <row r="5" spans="1:20" s="131" customFormat="1" ht="15" customHeight="1" thickBot="1">
      <c r="A5" s="6"/>
      <c r="B5" s="6"/>
      <c r="C5" s="6"/>
      <c r="D5" s="6"/>
      <c r="E5" s="6"/>
      <c r="F5" s="6"/>
      <c r="G5" s="6"/>
      <c r="H5" s="6"/>
      <c r="I5" s="6"/>
      <c r="J5" s="102"/>
      <c r="K5" s="105" t="s">
        <v>67</v>
      </c>
      <c r="L5" s="106"/>
      <c r="M5" s="6"/>
    </row>
    <row r="6" spans="1:20" s="131" customFormat="1" ht="17" customHeight="1">
      <c r="A6" s="107"/>
      <c r="B6" s="108"/>
      <c r="C6" s="108"/>
      <c r="D6" s="109"/>
      <c r="E6" s="109"/>
      <c r="F6" s="110"/>
      <c r="G6" s="110"/>
      <c r="H6" s="111"/>
      <c r="I6" s="132"/>
      <c r="J6" s="102"/>
      <c r="K6" s="103"/>
      <c r="L6" s="104"/>
      <c r="M6" s="6"/>
    </row>
    <row r="7" spans="1:20" s="131" customFormat="1" ht="17" customHeight="1">
      <c r="A7" s="118"/>
      <c r="B7" s="231" t="s">
        <v>2</v>
      </c>
      <c r="C7" s="133"/>
      <c r="D7" s="134"/>
      <c r="E7" s="134"/>
      <c r="F7" s="132"/>
      <c r="G7" s="132"/>
      <c r="H7" s="114"/>
      <c r="I7" s="132"/>
      <c r="K7" s="85" t="s">
        <v>118</v>
      </c>
      <c r="L7" s="102"/>
      <c r="M7" s="6"/>
    </row>
    <row r="8" spans="1:20" s="141" customFormat="1" ht="17" customHeight="1">
      <c r="A8" s="115"/>
      <c r="B8" s="135"/>
      <c r="C8" s="136" t="s">
        <v>11</v>
      </c>
      <c r="D8" s="137" t="s">
        <v>12</v>
      </c>
      <c r="E8" s="138" t="str">
        <f>VLOOKUP('Entertainment-Eating-Out'!$T$28,$P$15:$S$19,4,0) &amp; " Amount"</f>
        <v>Quarterly Amount</v>
      </c>
      <c r="F8" s="139"/>
      <c r="G8" s="139"/>
      <c r="H8" s="116"/>
      <c r="I8" s="140"/>
      <c r="M8" s="7"/>
    </row>
    <row r="9" spans="1:20" s="131" customFormat="1" ht="17" customHeight="1">
      <c r="A9" s="118"/>
      <c r="B9" s="142" t="s">
        <v>13</v>
      </c>
      <c r="C9" s="143"/>
      <c r="D9" s="144">
        <v>0</v>
      </c>
      <c r="E9" s="145">
        <f>D9*VLOOKUP($T9,$P$15:$S$19,3,0)/VLOOKUP('Entertainment-Eating-Out'!$T$28,$P$15:$S$19,3,0)</f>
        <v>0</v>
      </c>
      <c r="F9" s="146"/>
      <c r="G9" s="146"/>
      <c r="H9" s="114"/>
      <c r="I9" s="132"/>
      <c r="J9" s="87"/>
      <c r="K9" s="83" t="s">
        <v>2</v>
      </c>
      <c r="L9" s="87"/>
      <c r="M9" s="6"/>
      <c r="T9" s="147">
        <v>3</v>
      </c>
    </row>
    <row r="10" spans="1:20" s="131" customFormat="1" ht="17" customHeight="1">
      <c r="A10" s="118"/>
      <c r="B10" s="142" t="s">
        <v>14</v>
      </c>
      <c r="C10" s="143"/>
      <c r="D10" s="144">
        <v>0</v>
      </c>
      <c r="E10" s="145">
        <f>D10*VLOOKUP($T10,$P$15:$S$19,3,0)/VLOOKUP('Entertainment-Eating-Out'!$T$28,$P$15:$S$19,3,0)</f>
        <v>0</v>
      </c>
      <c r="F10" s="146"/>
      <c r="G10" s="146"/>
      <c r="H10" s="114"/>
      <c r="I10" s="132"/>
      <c r="J10" s="88"/>
      <c r="K10" s="183" t="s">
        <v>115</v>
      </c>
      <c r="L10" s="184">
        <f>Income!$E$20</f>
        <v>0</v>
      </c>
      <c r="M10" s="6"/>
      <c r="T10" s="147">
        <v>2</v>
      </c>
    </row>
    <row r="11" spans="1:20" s="131" customFormat="1" ht="17" customHeight="1">
      <c r="A11" s="118"/>
      <c r="B11" s="120"/>
      <c r="C11" s="148"/>
      <c r="D11" s="104"/>
      <c r="E11" s="145"/>
      <c r="F11" s="146"/>
      <c r="G11" s="146"/>
      <c r="H11" s="114"/>
      <c r="I11" s="132"/>
      <c r="J11" s="72"/>
      <c r="K11" s="72"/>
      <c r="L11" s="82"/>
      <c r="M11" s="6"/>
    </row>
    <row r="12" spans="1:20" s="131" customFormat="1" ht="17" customHeight="1">
      <c r="A12" s="118"/>
      <c r="B12" s="142" t="s">
        <v>15</v>
      </c>
      <c r="C12" s="143"/>
      <c r="D12" s="144">
        <v>0</v>
      </c>
      <c r="E12" s="145">
        <f>D12*VLOOKUP($T12,$P$15:$S$19,3,0)/VLOOKUP('Entertainment-Eating-Out'!$T$28,$P$15:$S$19,3,0)</f>
        <v>0</v>
      </c>
      <c r="F12" s="146"/>
      <c r="G12" s="146"/>
      <c r="H12" s="114"/>
      <c r="I12" s="208"/>
      <c r="J12" s="205" t="s">
        <v>0</v>
      </c>
      <c r="K12" s="206"/>
      <c r="L12" s="207">
        <f>L10</f>
        <v>0</v>
      </c>
      <c r="M12" s="6"/>
      <c r="T12" s="147">
        <v>5</v>
      </c>
    </row>
    <row r="13" spans="1:20" s="131" customFormat="1" ht="17" customHeight="1">
      <c r="A13" s="118"/>
      <c r="B13" s="142" t="s">
        <v>16</v>
      </c>
      <c r="C13" s="143"/>
      <c r="D13" s="144">
        <v>0</v>
      </c>
      <c r="E13" s="145">
        <f>D13*VLOOKUP($T13,$P$15:$S$19,3,0)/VLOOKUP('Entertainment-Eating-Out'!$T$28,$P$15:$S$19,3,0)</f>
        <v>0</v>
      </c>
      <c r="F13" s="146"/>
      <c r="G13" s="146"/>
      <c r="H13" s="114"/>
      <c r="I13" s="132"/>
      <c r="J13" s="1"/>
      <c r="K13" s="1"/>
      <c r="L13" s="1"/>
      <c r="M13" s="6"/>
      <c r="T13" s="147">
        <v>5</v>
      </c>
    </row>
    <row r="14" spans="1:20" s="131" customFormat="1" ht="17" customHeight="1">
      <c r="A14" s="118"/>
      <c r="B14" s="120"/>
      <c r="C14" s="148"/>
      <c r="D14" s="104"/>
      <c r="E14" s="145"/>
      <c r="F14" s="146"/>
      <c r="G14" s="146"/>
      <c r="H14" s="114"/>
      <c r="I14" s="132"/>
      <c r="J14" s="87"/>
      <c r="K14" s="83" t="s">
        <v>68</v>
      </c>
      <c r="L14" s="84"/>
      <c r="M14" s="6"/>
      <c r="P14" s="6"/>
      <c r="Q14" s="6" t="s">
        <v>70</v>
      </c>
      <c r="R14" s="6" t="s">
        <v>101</v>
      </c>
      <c r="S14" s="6" t="s">
        <v>12</v>
      </c>
    </row>
    <row r="15" spans="1:20" s="131" customFormat="1" ht="17" customHeight="1">
      <c r="A15" s="118"/>
      <c r="B15" s="142" t="s">
        <v>17</v>
      </c>
      <c r="C15" s="143"/>
      <c r="D15" s="144">
        <v>0</v>
      </c>
      <c r="E15" s="145">
        <f>D15*VLOOKUP($T15,$P$15:$S$19,3,0)/VLOOKUP('Entertainment-Eating-Out'!$T$28,$P$15:$S$19,3,0)</f>
        <v>0</v>
      </c>
      <c r="F15" s="146"/>
      <c r="G15" s="146"/>
      <c r="H15" s="114"/>
      <c r="I15" s="132"/>
      <c r="J15" s="89"/>
      <c r="K15" s="102" t="s">
        <v>75</v>
      </c>
      <c r="L15" s="182">
        <f>'Financial-Commitments'!E23</f>
        <v>0</v>
      </c>
      <c r="M15" s="6"/>
      <c r="P15" s="6">
        <v>1</v>
      </c>
      <c r="Q15" s="6" t="s">
        <v>62</v>
      </c>
      <c r="R15" s="6">
        <v>52</v>
      </c>
      <c r="S15" s="6" t="s">
        <v>62</v>
      </c>
      <c r="T15" s="147">
        <v>2</v>
      </c>
    </row>
    <row r="16" spans="1:20" s="131" customFormat="1" ht="17" customHeight="1">
      <c r="A16" s="118"/>
      <c r="B16" s="142" t="s">
        <v>18</v>
      </c>
      <c r="C16" s="143"/>
      <c r="D16" s="144">
        <v>0</v>
      </c>
      <c r="E16" s="145">
        <f>D16*VLOOKUP($T16,$P$15:$S$19,3,0)/VLOOKUP('Entertainment-Eating-Out'!$T$28,$P$15:$S$19,3,0)</f>
        <v>0</v>
      </c>
      <c r="F16" s="146"/>
      <c r="G16" s="146"/>
      <c r="H16" s="114"/>
      <c r="I16" s="132"/>
      <c r="J16" s="89"/>
      <c r="K16" s="102" t="s">
        <v>4</v>
      </c>
      <c r="L16" s="182">
        <f>'Home-Utilities'!$E$15</f>
        <v>0</v>
      </c>
      <c r="M16" s="6"/>
      <c r="P16" s="6">
        <v>2</v>
      </c>
      <c r="Q16" s="6" t="s">
        <v>63</v>
      </c>
      <c r="R16" s="6">
        <v>26</v>
      </c>
      <c r="S16" s="6" t="s">
        <v>100</v>
      </c>
      <c r="T16" s="147">
        <v>2</v>
      </c>
    </row>
    <row r="17" spans="1:20" s="131" customFormat="1" ht="17" customHeight="1">
      <c r="A17" s="118"/>
      <c r="B17" s="120"/>
      <c r="C17" s="148"/>
      <c r="D17" s="104"/>
      <c r="E17" s="145"/>
      <c r="F17" s="146"/>
      <c r="G17" s="146"/>
      <c r="H17" s="114"/>
      <c r="I17" s="132"/>
      <c r="J17" s="89"/>
      <c r="K17" s="102" t="s">
        <v>5</v>
      </c>
      <c r="L17" s="182">
        <f>'Home-Utilities'!$E$26</f>
        <v>0</v>
      </c>
      <c r="M17" s="6"/>
      <c r="P17" s="6">
        <v>3</v>
      </c>
      <c r="Q17" s="6" t="s">
        <v>64</v>
      </c>
      <c r="R17" s="6">
        <v>12</v>
      </c>
      <c r="S17" s="6" t="s">
        <v>64</v>
      </c>
    </row>
    <row r="18" spans="1:20" s="131" customFormat="1" ht="17" customHeight="1">
      <c r="A18" s="118"/>
      <c r="B18" s="142" t="s">
        <v>20</v>
      </c>
      <c r="C18" s="143"/>
      <c r="D18" s="144">
        <v>0</v>
      </c>
      <c r="E18" s="145">
        <f>D18*VLOOKUP($T18,$P$15:$S$19,3,0)/VLOOKUP('Entertainment-Eating-Out'!$T$28,$P$15:$S$19,3,0)</f>
        <v>0</v>
      </c>
      <c r="F18" s="146"/>
      <c r="G18" s="146"/>
      <c r="H18" s="114"/>
      <c r="I18" s="132"/>
      <c r="J18" s="89"/>
      <c r="K18" s="102" t="s">
        <v>6</v>
      </c>
      <c r="L18" s="182">
        <f>'Education-Health'!$E$16</f>
        <v>0</v>
      </c>
      <c r="M18" s="6"/>
      <c r="P18" s="6">
        <v>4</v>
      </c>
      <c r="Q18" s="6" t="s">
        <v>71</v>
      </c>
      <c r="R18" s="6">
        <v>4</v>
      </c>
      <c r="S18" s="6" t="s">
        <v>71</v>
      </c>
      <c r="T18" s="147">
        <v>3</v>
      </c>
    </row>
    <row r="19" spans="1:20" s="131" customFormat="1" ht="17" customHeight="1">
      <c r="A19" s="118"/>
      <c r="B19" s="142" t="s">
        <v>19</v>
      </c>
      <c r="C19" s="143"/>
      <c r="D19" s="144">
        <v>0</v>
      </c>
      <c r="E19" s="145">
        <f>D19*VLOOKUP($T19,$P$15:$S$19,3,0)/VLOOKUP('Entertainment-Eating-Out'!$T$28,$P$15:$S$19,3,0)</f>
        <v>0</v>
      </c>
      <c r="F19" s="146"/>
      <c r="G19" s="146"/>
      <c r="H19" s="114"/>
      <c r="I19" s="132"/>
      <c r="J19" s="89"/>
      <c r="K19" s="102" t="s">
        <v>7</v>
      </c>
      <c r="L19" s="182">
        <f>'Education-Health'!$E$27</f>
        <v>0</v>
      </c>
      <c r="M19" s="6"/>
      <c r="P19" s="6">
        <v>5</v>
      </c>
      <c r="Q19" s="6" t="s">
        <v>65</v>
      </c>
      <c r="R19" s="6">
        <v>1</v>
      </c>
      <c r="S19" s="6" t="s">
        <v>99</v>
      </c>
      <c r="T19" s="147">
        <v>3</v>
      </c>
    </row>
    <row r="20" spans="1:20" s="131" customFormat="1" ht="17" customHeight="1">
      <c r="A20" s="118"/>
      <c r="B20" s="146"/>
      <c r="C20" s="146"/>
      <c r="D20" s="149" t="s">
        <v>66</v>
      </c>
      <c r="E20" s="150">
        <f>SUM(E9:E19)</f>
        <v>0</v>
      </c>
      <c r="F20" s="122"/>
      <c r="G20" s="122"/>
      <c r="H20" s="114"/>
      <c r="I20" s="132"/>
      <c r="J20" s="89"/>
      <c r="K20" s="102" t="s">
        <v>8</v>
      </c>
      <c r="L20" s="182">
        <f>'Shopping-Transport'!$E$17</f>
        <v>0</v>
      </c>
      <c r="M20" s="6"/>
    </row>
    <row r="21" spans="1:20" s="131" customFormat="1" ht="17" customHeight="1">
      <c r="A21" s="118"/>
      <c r="B21" s="122"/>
      <c r="C21" s="122"/>
      <c r="D21" s="151"/>
      <c r="E21" s="152"/>
      <c r="F21" s="122"/>
      <c r="G21" s="122"/>
      <c r="H21" s="114"/>
      <c r="I21" s="132"/>
      <c r="J21" s="89"/>
      <c r="K21" s="102" t="s">
        <v>9</v>
      </c>
      <c r="L21" s="182">
        <f>'Shopping-Transport'!$E$27</f>
        <v>0</v>
      </c>
      <c r="M21" s="6"/>
    </row>
    <row r="22" spans="1:20" s="131" customFormat="1" ht="17" customHeight="1">
      <c r="A22" s="118"/>
      <c r="B22" s="122"/>
      <c r="C22" s="122"/>
      <c r="D22" s="151"/>
      <c r="E22" s="152"/>
      <c r="F22" s="122"/>
      <c r="G22" s="122"/>
      <c r="H22" s="114"/>
      <c r="I22" s="132"/>
      <c r="J22" s="89"/>
      <c r="K22" s="102" t="s">
        <v>10</v>
      </c>
      <c r="L22" s="182">
        <f>'Entertainment-Eating-Out'!$E$19</f>
        <v>0</v>
      </c>
      <c r="M22" s="6"/>
    </row>
    <row r="23" spans="1:20" s="131" customFormat="1" ht="17" customHeight="1">
      <c r="A23" s="118"/>
      <c r="B23" s="122"/>
      <c r="C23" s="122"/>
      <c r="D23" s="242"/>
      <c r="E23" s="152"/>
      <c r="F23" s="122"/>
      <c r="G23" s="122"/>
      <c r="H23" s="114"/>
      <c r="I23" s="132"/>
      <c r="J23" s="89"/>
      <c r="K23" s="102" t="s">
        <v>72</v>
      </c>
      <c r="L23" s="182">
        <f>'Entertainment-Eating-Out'!$E$27</f>
        <v>0</v>
      </c>
      <c r="M23" s="6"/>
    </row>
    <row r="24" spans="1:20" s="131" customFormat="1" ht="17" customHeight="1">
      <c r="A24" s="118"/>
      <c r="B24" s="122"/>
      <c r="C24" s="122"/>
      <c r="D24" s="151"/>
      <c r="E24" s="152"/>
      <c r="F24" s="122"/>
      <c r="G24" s="122"/>
      <c r="H24" s="114"/>
      <c r="I24" s="132"/>
      <c r="J24" s="72"/>
      <c r="K24" s="1"/>
      <c r="L24" s="1"/>
      <c r="M24" s="6"/>
    </row>
    <row r="25" spans="1:20" s="131" customFormat="1" ht="17" customHeight="1">
      <c r="A25" s="118"/>
      <c r="B25" s="122"/>
      <c r="C25" s="122"/>
      <c r="D25" s="151"/>
      <c r="E25" s="152"/>
      <c r="F25" s="122"/>
      <c r="G25" s="122"/>
      <c r="H25" s="114"/>
      <c r="I25" s="132"/>
      <c r="J25" s="205" t="s">
        <v>1</v>
      </c>
      <c r="K25" s="206"/>
      <c r="L25" s="207">
        <f>SUM(L15:L23)</f>
        <v>0</v>
      </c>
      <c r="M25" s="6"/>
    </row>
    <row r="26" spans="1:20" s="131" customFormat="1" ht="17" customHeight="1">
      <c r="A26" s="118"/>
      <c r="B26" s="122"/>
      <c r="C26" s="122"/>
      <c r="D26" s="151"/>
      <c r="E26" s="152"/>
      <c r="F26" s="122"/>
      <c r="G26" s="122"/>
      <c r="H26" s="114"/>
      <c r="I26" s="132"/>
      <c r="J26" s="72"/>
      <c r="K26" s="1"/>
      <c r="L26" s="1"/>
      <c r="M26" s="6"/>
    </row>
    <row r="27" spans="1:20" s="131" customFormat="1" ht="17" customHeight="1">
      <c r="A27" s="118"/>
      <c r="B27" s="122"/>
      <c r="C27" s="122"/>
      <c r="D27" s="151"/>
      <c r="E27" s="152"/>
      <c r="F27" s="122"/>
      <c r="G27" s="122"/>
      <c r="H27" s="114"/>
      <c r="I27" s="132"/>
      <c r="J27" s="72"/>
      <c r="K27" s="95"/>
      <c r="L27" s="96"/>
      <c r="M27" s="6"/>
    </row>
    <row r="28" spans="1:20" s="131" customFormat="1" ht="17" customHeight="1">
      <c r="A28" s="118"/>
      <c r="B28" s="122"/>
      <c r="C28" s="122"/>
      <c r="D28" s="151"/>
      <c r="E28" s="152"/>
      <c r="F28" s="122"/>
      <c r="G28" s="122"/>
      <c r="H28" s="114"/>
      <c r="I28" s="132"/>
      <c r="J28" s="237" t="s">
        <v>136</v>
      </c>
      <c r="L28" s="240">
        <f>L12-L25</f>
        <v>0</v>
      </c>
      <c r="M28" s="6"/>
    </row>
    <row r="29" spans="1:20" s="131" customFormat="1" ht="17" customHeight="1">
      <c r="A29" s="118"/>
      <c r="B29" s="122"/>
      <c r="C29" s="122"/>
      <c r="D29" s="151"/>
      <c r="E29" s="153"/>
      <c r="F29" s="122"/>
      <c r="G29" s="122"/>
      <c r="H29" s="114"/>
      <c r="I29" s="132"/>
      <c r="J29" s="72"/>
      <c r="K29" s="1"/>
      <c r="L29" s="238" t="str">
        <f>Results!$L$29</f>
        <v>per quarter</v>
      </c>
      <c r="M29" s="6"/>
    </row>
    <row r="30" spans="1:20" s="131" customFormat="1" ht="17" customHeight="1">
      <c r="A30" s="118"/>
      <c r="B30" s="122"/>
      <c r="C30" s="122"/>
      <c r="D30" s="151"/>
      <c r="E30" s="153"/>
      <c r="F30" s="122"/>
      <c r="G30" s="122"/>
      <c r="H30" s="114"/>
      <c r="I30" s="132"/>
      <c r="J30" s="72"/>
      <c r="L30" s="234"/>
      <c r="M30" s="6"/>
    </row>
    <row r="31" spans="1:20" s="131" customFormat="1" ht="17" customHeight="1">
      <c r="A31" s="118"/>
      <c r="B31" s="132"/>
      <c r="C31" s="132"/>
      <c r="D31" s="134"/>
      <c r="E31" s="154"/>
      <c r="F31" s="132"/>
      <c r="G31" s="132"/>
      <c r="H31" s="114"/>
      <c r="I31" s="132"/>
      <c r="J31" s="72"/>
      <c r="K31" s="1"/>
      <c r="L31" s="1"/>
      <c r="M31" s="6"/>
    </row>
    <row r="32" spans="1:20" s="131" customFormat="1" ht="17" customHeight="1" thickBot="1">
      <c r="A32" s="155"/>
      <c r="B32" s="156"/>
      <c r="C32" s="156"/>
      <c r="D32" s="157"/>
      <c r="E32" s="158"/>
      <c r="F32" s="156"/>
      <c r="G32" s="156"/>
      <c r="H32" s="159"/>
      <c r="I32" s="132"/>
      <c r="J32" s="72"/>
      <c r="L32" s="236"/>
      <c r="M32" s="6"/>
    </row>
    <row r="33" spans="2:13" s="131" customFormat="1" ht="16">
      <c r="B33" s="57" t="s">
        <v>97</v>
      </c>
      <c r="C33" s="6"/>
      <c r="D33" s="6"/>
      <c r="E33" s="6"/>
      <c r="F33" s="6"/>
      <c r="G33" s="6"/>
      <c r="H33" s="6"/>
      <c r="I33" s="6"/>
      <c r="J33" s="102"/>
      <c r="K33" s="102"/>
      <c r="L33" s="102"/>
      <c r="M33" s="6"/>
    </row>
    <row r="35" spans="2:13" ht="9" hidden="1" customHeight="1"/>
    <row r="36" spans="2:13" hidden="1">
      <c r="L36" s="160"/>
    </row>
    <row r="37" spans="2:13" hidden="1">
      <c r="L37" s="160"/>
    </row>
    <row r="38" spans="2:13" hidden="1">
      <c r="L38" s="160"/>
    </row>
    <row r="39" spans="2:13" hidden="1">
      <c r="L39" s="160"/>
    </row>
    <row r="40" spans="2:13" hidden="1">
      <c r="L40" s="160"/>
    </row>
  </sheetData>
  <sheetProtection sheet="1" objects="1" scenarios="1" selectLockedCells="1"/>
  <customSheetViews>
    <customSheetView guid="{5DEB68D0-18B0-409F-A1B7-526211C97239}" showGridLines="0" fitToPage="1" hiddenRows="1" hiddenColumns="1">
      <selection activeCell="A33" sqref="A33:IV33"/>
      <pageMargins left="0.70866141732283472" right="0.70866141732283472" top="0.74803149606299213" bottom="0.74803149606299213" header="0.31496062992125984" footer="0.31496062992125984"/>
      <pageSetup paperSize="9" orientation="portrait"/>
    </customSheetView>
  </customSheetViews>
  <phoneticPr fontId="7" type="noConversion"/>
  <conditionalFormatting sqref="L28">
    <cfRule type="expression" dxfId="15" priority="2">
      <formula>$L$28&gt;0</formula>
    </cfRule>
    <cfRule type="expression" dxfId="14" priority="3">
      <formula>$L$28&lt;0</formula>
    </cfRule>
  </conditionalFormatting>
  <dataValidations count="2">
    <dataValidation type="list" allowBlank="1" showInputMessage="1" showErrorMessage="1" sqref="C21:C24">
      <formula1>$Q$15:$Q$19</formula1>
    </dataValidation>
    <dataValidation type="whole" allowBlank="1" showInputMessage="1" showErrorMessage="1" error="Please enter a number between $0 and $1,000,000" sqref="D9:D10 D18:D19 D15:D16 D12:D13">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1"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9" r:id="rId4" name="Drop Down 75">
              <controlPr defaultSize="0" autoLine="0" autoPict="0">
                <anchor moveWithCells="1" sizeWithCells="1">
                  <from>
                    <xdr:col>2</xdr:col>
                    <xdr:colOff>12700</xdr:colOff>
                    <xdr:row>8</xdr:row>
                    <xdr:rowOff>12700</xdr:rowOff>
                  </from>
                  <to>
                    <xdr:col>2</xdr:col>
                    <xdr:colOff>1270000</xdr:colOff>
                    <xdr:row>9</xdr:row>
                    <xdr:rowOff>0</xdr:rowOff>
                  </to>
                </anchor>
              </controlPr>
            </control>
          </mc:Choice>
        </mc:AlternateContent>
        <mc:AlternateContent xmlns:mc="http://schemas.openxmlformats.org/markup-compatibility/2006">
          <mc:Choice Requires="x14">
            <control shapeId="1110" r:id="rId5" name="Drop Down 86">
              <controlPr locked="0" defaultSize="0" autoLine="0" autoPict="0">
                <anchor moveWithCells="1" sizeWithCells="1">
                  <from>
                    <xdr:col>2</xdr:col>
                    <xdr:colOff>12700</xdr:colOff>
                    <xdr:row>9</xdr:row>
                    <xdr:rowOff>12700</xdr:rowOff>
                  </from>
                  <to>
                    <xdr:col>2</xdr:col>
                    <xdr:colOff>1270000</xdr:colOff>
                    <xdr:row>10</xdr:row>
                    <xdr:rowOff>0</xdr:rowOff>
                  </to>
                </anchor>
              </controlPr>
            </control>
          </mc:Choice>
        </mc:AlternateContent>
        <mc:AlternateContent xmlns:mc="http://schemas.openxmlformats.org/markup-compatibility/2006">
          <mc:Choice Requires="x14">
            <control shapeId="1111" r:id="rId6" name="Drop Down 87">
              <controlPr locked="0" defaultSize="0" autoLine="0" autoPict="0">
                <anchor moveWithCells="1" sizeWithCells="1">
                  <from>
                    <xdr:col>2</xdr:col>
                    <xdr:colOff>12700</xdr:colOff>
                    <xdr:row>11</xdr:row>
                    <xdr:rowOff>0</xdr:rowOff>
                  </from>
                  <to>
                    <xdr:col>2</xdr:col>
                    <xdr:colOff>1270000</xdr:colOff>
                    <xdr:row>11</xdr:row>
                    <xdr:rowOff>203200</xdr:rowOff>
                  </to>
                </anchor>
              </controlPr>
            </control>
          </mc:Choice>
        </mc:AlternateContent>
        <mc:AlternateContent xmlns:mc="http://schemas.openxmlformats.org/markup-compatibility/2006">
          <mc:Choice Requires="x14">
            <control shapeId="1112" r:id="rId7" name="Drop Down 88">
              <controlPr locked="0" defaultSize="0" autoLine="0" autoPict="0">
                <anchor moveWithCells="1" sizeWithCells="1">
                  <from>
                    <xdr:col>2</xdr:col>
                    <xdr:colOff>12700</xdr:colOff>
                    <xdr:row>12</xdr:row>
                    <xdr:rowOff>0</xdr:rowOff>
                  </from>
                  <to>
                    <xdr:col>2</xdr:col>
                    <xdr:colOff>1270000</xdr:colOff>
                    <xdr:row>12</xdr:row>
                    <xdr:rowOff>203200</xdr:rowOff>
                  </to>
                </anchor>
              </controlPr>
            </control>
          </mc:Choice>
        </mc:AlternateContent>
        <mc:AlternateContent xmlns:mc="http://schemas.openxmlformats.org/markup-compatibility/2006">
          <mc:Choice Requires="x14">
            <control shapeId="1113" r:id="rId8" name="Drop Down 89">
              <controlPr locked="0" defaultSize="0" autoLine="0" autoPict="0">
                <anchor moveWithCells="1" sizeWithCells="1">
                  <from>
                    <xdr:col>2</xdr:col>
                    <xdr:colOff>12700</xdr:colOff>
                    <xdr:row>14</xdr:row>
                    <xdr:rowOff>0</xdr:rowOff>
                  </from>
                  <to>
                    <xdr:col>2</xdr:col>
                    <xdr:colOff>1270000</xdr:colOff>
                    <xdr:row>14</xdr:row>
                    <xdr:rowOff>203200</xdr:rowOff>
                  </to>
                </anchor>
              </controlPr>
            </control>
          </mc:Choice>
        </mc:AlternateContent>
        <mc:AlternateContent xmlns:mc="http://schemas.openxmlformats.org/markup-compatibility/2006">
          <mc:Choice Requires="x14">
            <control shapeId="1114" r:id="rId9" name="Drop Down 90">
              <controlPr locked="0" defaultSize="0" autoLine="0" autoPict="0">
                <anchor moveWithCells="1" sizeWithCells="1">
                  <from>
                    <xdr:col>2</xdr:col>
                    <xdr:colOff>12700</xdr:colOff>
                    <xdr:row>15</xdr:row>
                    <xdr:rowOff>0</xdr:rowOff>
                  </from>
                  <to>
                    <xdr:col>2</xdr:col>
                    <xdr:colOff>1270000</xdr:colOff>
                    <xdr:row>15</xdr:row>
                    <xdr:rowOff>203200</xdr:rowOff>
                  </to>
                </anchor>
              </controlPr>
            </control>
          </mc:Choice>
        </mc:AlternateContent>
        <mc:AlternateContent xmlns:mc="http://schemas.openxmlformats.org/markup-compatibility/2006">
          <mc:Choice Requires="x14">
            <control shapeId="1115" r:id="rId10" name="Drop Down 91">
              <controlPr locked="0" defaultSize="0" autoLine="0" autoPict="0">
                <anchor moveWithCells="1" sizeWithCells="1">
                  <from>
                    <xdr:col>2</xdr:col>
                    <xdr:colOff>12700</xdr:colOff>
                    <xdr:row>17</xdr:row>
                    <xdr:rowOff>0</xdr:rowOff>
                  </from>
                  <to>
                    <xdr:col>2</xdr:col>
                    <xdr:colOff>1270000</xdr:colOff>
                    <xdr:row>17</xdr:row>
                    <xdr:rowOff>203200</xdr:rowOff>
                  </to>
                </anchor>
              </controlPr>
            </control>
          </mc:Choice>
        </mc:AlternateContent>
        <mc:AlternateContent xmlns:mc="http://schemas.openxmlformats.org/markup-compatibility/2006">
          <mc:Choice Requires="x14">
            <control shapeId="1117" r:id="rId11" name="Drop Down 93">
              <controlPr locked="0" defaultSize="0" autoLine="0" autoPict="0">
                <anchor moveWithCells="1" sizeWithCells="1">
                  <from>
                    <xdr:col>2</xdr:col>
                    <xdr:colOff>12700</xdr:colOff>
                    <xdr:row>18</xdr:row>
                    <xdr:rowOff>0</xdr:rowOff>
                  </from>
                  <to>
                    <xdr:col>2</xdr:col>
                    <xdr:colOff>1270000</xdr:colOff>
                    <xdr:row>18</xdr:row>
                    <xdr:rowOff>203200</xdr:rowOff>
                  </to>
                </anchor>
              </controlPr>
            </control>
          </mc:Choice>
        </mc:AlternateContent>
        <mc:AlternateContent xmlns:mc="http://schemas.openxmlformats.org/markup-compatibility/2006">
          <mc:Choice Requires="x14">
            <control shapeId="62076" r:id="rId12" name="Drop Down 1660">
              <controlPr locked="0" defaultSize="0" autoLine="0" autoPict="0">
                <anchor moveWithCells="1" sizeWithCells="1">
                  <from>
                    <xdr:col>10</xdr:col>
                    <xdr:colOff>1219200</xdr:colOff>
                    <xdr:row>6</xdr:row>
                    <xdr:rowOff>12700</xdr:rowOff>
                  </from>
                  <to>
                    <xdr:col>11</xdr:col>
                    <xdr:colOff>876300</xdr:colOff>
                    <xdr:row>7</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40"/>
  <sheetViews>
    <sheetView showGridLines="0" showRowColHeaders="0" zoomScaleNormal="100" zoomScalePageLayoutView="93" workbookViewId="0">
      <selection activeCell="D9" sqref="D9"/>
    </sheetView>
  </sheetViews>
  <sheetFormatPr baseColWidth="10" defaultColWidth="0" defaultRowHeight="13" zeroHeight="1"/>
  <cols>
    <col min="1" max="1" width="6.33203125" style="1" customWidth="1"/>
    <col min="2" max="2" width="50.6640625" style="1" customWidth="1"/>
    <col min="3" max="3" width="18.6640625" style="1" customWidth="1"/>
    <col min="4" max="4" width="17.5" style="1" customWidth="1"/>
    <col min="5" max="5" width="20.83203125" style="1" customWidth="1"/>
    <col min="6" max="6" width="5.83203125" style="1" customWidth="1"/>
    <col min="7" max="7" width="5.5" style="1" customWidth="1"/>
    <col min="8" max="8" width="4.33203125" style="1" customWidth="1"/>
    <col min="9" max="9" width="1" style="1" customWidth="1"/>
    <col min="10" max="10" width="2.5" style="1" customWidth="1"/>
    <col min="11" max="11" width="17.5" style="1" customWidth="1"/>
    <col min="12" max="12" width="14.5" style="1" customWidth="1"/>
    <col min="13" max="13" width="1.83203125" style="1" customWidth="1"/>
    <col min="14" max="14" width="3.33203125" style="1" hidden="1" customWidth="1"/>
    <col min="15" max="15" width="4.1640625" style="1" hidden="1" customWidth="1"/>
    <col min="16" max="16" width="10.1640625" style="1" hidden="1" customWidth="1"/>
    <col min="17" max="17" width="8.1640625" style="1" hidden="1" customWidth="1"/>
    <col min="18" max="18" width="12.33203125" style="1" hidden="1" customWidth="1"/>
    <col min="19" max="19" width="14.1640625" style="1" hidden="1" customWidth="1"/>
    <col min="20" max="20" width="5.5" style="52" hidden="1" customWidth="1"/>
    <col min="21" max="16384" width="9.1640625" style="1" hidden="1"/>
  </cols>
  <sheetData>
    <row r="1" spans="1:20" ht="15" customHeight="1"/>
    <row r="2" spans="1:20" ht="18.75" customHeight="1">
      <c r="A2" s="195" t="s">
        <v>73</v>
      </c>
      <c r="B2" s="36"/>
      <c r="C2" s="37"/>
      <c r="D2" s="37"/>
      <c r="E2" s="37"/>
      <c r="F2" s="37"/>
      <c r="G2" s="37"/>
      <c r="H2" s="37"/>
      <c r="I2" s="3"/>
      <c r="T2" s="55"/>
    </row>
    <row r="3" spans="1:20" ht="15" customHeight="1"/>
    <row r="4" spans="1:20" ht="15" customHeight="1">
      <c r="J4" s="72"/>
      <c r="K4" s="4"/>
      <c r="L4" s="69"/>
    </row>
    <row r="5" spans="1:20" ht="15" customHeight="1" thickBot="1">
      <c r="J5" s="72"/>
      <c r="K5" s="92" t="s">
        <v>67</v>
      </c>
      <c r="L5" s="86"/>
    </row>
    <row r="6" spans="1:20" ht="17" customHeight="1">
      <c r="A6" s="18"/>
      <c r="B6" s="19"/>
      <c r="C6" s="19"/>
      <c r="D6" s="20"/>
      <c r="E6" s="20"/>
      <c r="F6" s="21"/>
      <c r="G6" s="21"/>
      <c r="H6" s="25"/>
      <c r="I6" s="12"/>
      <c r="J6" s="72"/>
      <c r="K6" s="4"/>
      <c r="L6" s="69"/>
    </row>
    <row r="7" spans="1:20" ht="17" customHeight="1">
      <c r="A7" s="26"/>
      <c r="B7" s="230" t="s">
        <v>3</v>
      </c>
      <c r="C7" s="13"/>
      <c r="D7" s="14"/>
      <c r="E7" s="14"/>
      <c r="F7" s="12"/>
      <c r="G7" s="12"/>
      <c r="H7" s="27"/>
      <c r="I7" s="12"/>
      <c r="K7" s="85" t="s">
        <v>118</v>
      </c>
      <c r="L7" s="72"/>
    </row>
    <row r="8" spans="1:20" s="5" customFormat="1" ht="17" customHeight="1">
      <c r="A8" s="28"/>
      <c r="B8" s="65"/>
      <c r="C8" s="67" t="s">
        <v>11</v>
      </c>
      <c r="D8" s="68" t="s">
        <v>12</v>
      </c>
      <c r="E8" s="22" t="str">
        <f>VLOOKUP('Entertainment-Eating-Out'!$T$28,$P$15:$S$19,4,0) &amp; " Amount"</f>
        <v>Quarterly Amount</v>
      </c>
      <c r="F8" s="46"/>
      <c r="G8" s="46"/>
      <c r="H8" s="29"/>
      <c r="I8" s="11"/>
      <c r="T8" s="53"/>
    </row>
    <row r="9" spans="1:20" ht="17" customHeight="1">
      <c r="A9" s="26"/>
      <c r="B9" s="64" t="s">
        <v>76</v>
      </c>
      <c r="C9" s="73"/>
      <c r="D9" s="23"/>
      <c r="E9" s="24">
        <f>D9*VLOOKUP($T9,$P$15:$S$19,3,0)/VLOOKUP('Entertainment-Eating-Out'!$T$28,$P$15:$S$19,3,0)</f>
        <v>0</v>
      </c>
      <c r="F9" s="42"/>
      <c r="G9" s="42"/>
      <c r="H9" s="27"/>
      <c r="I9" s="12"/>
      <c r="J9" s="87"/>
      <c r="K9" s="83" t="s">
        <v>2</v>
      </c>
      <c r="L9" s="87"/>
      <c r="T9" s="10">
        <v>1</v>
      </c>
    </row>
    <row r="10" spans="1:20" ht="17" customHeight="1">
      <c r="A10" s="26"/>
      <c r="B10" s="64" t="s">
        <v>21</v>
      </c>
      <c r="C10" s="73"/>
      <c r="D10" s="23">
        <v>0</v>
      </c>
      <c r="E10" s="24">
        <f>D10*VLOOKUP($T10,$P$15:$S$19,3,0)/VLOOKUP('Entertainment-Eating-Out'!$T$28,$P$15:$S$19,3,0)</f>
        <v>0</v>
      </c>
      <c r="F10" s="42"/>
      <c r="G10" s="42"/>
      <c r="H10" s="27"/>
      <c r="I10" s="12"/>
      <c r="J10" s="88"/>
      <c r="K10" s="183" t="s">
        <v>115</v>
      </c>
      <c r="L10" s="184">
        <f>Income!$E$20</f>
        <v>0</v>
      </c>
      <c r="T10" s="10">
        <v>3</v>
      </c>
    </row>
    <row r="11" spans="1:20" ht="17" customHeight="1">
      <c r="A11" s="26"/>
      <c r="B11" s="66"/>
      <c r="C11" s="66"/>
      <c r="D11" s="69"/>
      <c r="E11" s="24"/>
      <c r="F11" s="42"/>
      <c r="G11" s="42"/>
      <c r="H11" s="27"/>
      <c r="I11" s="12"/>
      <c r="J11" s="72"/>
      <c r="K11" s="72"/>
      <c r="L11" s="82"/>
      <c r="T11" s="55"/>
    </row>
    <row r="12" spans="1:20" ht="17" customHeight="1">
      <c r="A12" s="26"/>
      <c r="B12" s="64" t="s">
        <v>22</v>
      </c>
      <c r="C12" s="73"/>
      <c r="D12" s="23">
        <v>0</v>
      </c>
      <c r="E12" s="24">
        <f>D12*VLOOKUP($T12,$P$15:$S$19,3,0)/VLOOKUP('Entertainment-Eating-Out'!$T$28,$P$15:$S$19,3,0)</f>
        <v>0</v>
      </c>
      <c r="F12" s="42"/>
      <c r="G12" s="42"/>
      <c r="H12" s="27"/>
      <c r="I12" s="208"/>
      <c r="J12" s="205" t="s">
        <v>0</v>
      </c>
      <c r="K12" s="206"/>
      <c r="L12" s="207">
        <f>L10</f>
        <v>0</v>
      </c>
      <c r="T12" s="10">
        <v>3</v>
      </c>
    </row>
    <row r="13" spans="1:20" ht="17" customHeight="1">
      <c r="A13" s="26"/>
      <c r="B13" s="64" t="s">
        <v>23</v>
      </c>
      <c r="C13" s="73"/>
      <c r="D13" s="23">
        <v>0</v>
      </c>
      <c r="E13" s="24">
        <f>D13*VLOOKUP($T13,$P$15:$S$19,3,0)/VLOOKUP('Entertainment-Eating-Out'!$T$28,$P$15:$S$19,3,0)</f>
        <v>0</v>
      </c>
      <c r="F13" s="42"/>
      <c r="G13" s="42"/>
      <c r="H13" s="27"/>
      <c r="I13" s="12"/>
      <c r="T13" s="10">
        <v>3</v>
      </c>
    </row>
    <row r="14" spans="1:20" ht="17" customHeight="1">
      <c r="A14" s="26"/>
      <c r="B14" s="66"/>
      <c r="C14" s="66"/>
      <c r="D14" s="69"/>
      <c r="E14" s="24"/>
      <c r="F14" s="42"/>
      <c r="G14" s="42"/>
      <c r="H14" s="27"/>
      <c r="I14" s="12"/>
      <c r="J14" s="87"/>
      <c r="K14" s="83" t="s">
        <v>68</v>
      </c>
      <c r="L14" s="84"/>
      <c r="Q14" s="1" t="s">
        <v>70</v>
      </c>
      <c r="R14" s="1" t="s">
        <v>101</v>
      </c>
      <c r="S14" s="1" t="s">
        <v>12</v>
      </c>
      <c r="T14" s="55"/>
    </row>
    <row r="15" spans="1:20" ht="17" customHeight="1">
      <c r="A15" s="26"/>
      <c r="B15" s="64" t="s">
        <v>24</v>
      </c>
      <c r="C15" s="73"/>
      <c r="D15" s="23">
        <v>0</v>
      </c>
      <c r="E15" s="24">
        <f>D15*VLOOKUP($T15,$P$15:$S$19,3,0)/VLOOKUP('Entertainment-Eating-Out'!$T$28,$P$15:$S$19,3,0)</f>
        <v>0</v>
      </c>
      <c r="F15" s="42"/>
      <c r="G15" s="42"/>
      <c r="H15" s="27"/>
      <c r="I15" s="12"/>
      <c r="J15" s="89"/>
      <c r="K15" s="102" t="s">
        <v>75</v>
      </c>
      <c r="L15" s="182">
        <f>'Financial-Commitments'!E23</f>
        <v>0</v>
      </c>
      <c r="P15" s="1">
        <v>1</v>
      </c>
      <c r="Q15" s="1" t="s">
        <v>62</v>
      </c>
      <c r="R15" s="1">
        <v>52</v>
      </c>
      <c r="S15" s="1" t="s">
        <v>62</v>
      </c>
      <c r="T15" s="10">
        <v>2</v>
      </c>
    </row>
    <row r="16" spans="1:20" ht="17" customHeight="1">
      <c r="A16" s="26"/>
      <c r="B16" s="64" t="s">
        <v>26</v>
      </c>
      <c r="C16" s="73"/>
      <c r="D16" s="23">
        <v>0</v>
      </c>
      <c r="E16" s="24">
        <f>D16*VLOOKUP($T16,$P$15:$S$19,3,0)/VLOOKUP('Entertainment-Eating-Out'!$T$28,$P$15:$S$19,3,0)</f>
        <v>0</v>
      </c>
      <c r="F16" s="42"/>
      <c r="G16" s="42"/>
      <c r="H16" s="27"/>
      <c r="I16" s="12"/>
      <c r="J16" s="89"/>
      <c r="K16" s="102" t="s">
        <v>4</v>
      </c>
      <c r="L16" s="182">
        <f>'Home-Utilities'!$E$15</f>
        <v>0</v>
      </c>
      <c r="P16" s="1">
        <v>2</v>
      </c>
      <c r="Q16" s="1" t="s">
        <v>63</v>
      </c>
      <c r="R16" s="1">
        <v>26</v>
      </c>
      <c r="S16" s="1" t="s">
        <v>100</v>
      </c>
      <c r="T16" s="10">
        <v>2</v>
      </c>
    </row>
    <row r="17" spans="1:20" ht="17" customHeight="1">
      <c r="A17" s="26"/>
      <c r="B17" s="66"/>
      <c r="C17" s="66"/>
      <c r="D17" s="69"/>
      <c r="E17" s="24"/>
      <c r="F17" s="42"/>
      <c r="G17" s="42"/>
      <c r="H17" s="27"/>
      <c r="I17" s="12"/>
      <c r="J17" s="89"/>
      <c r="K17" s="102" t="s">
        <v>5</v>
      </c>
      <c r="L17" s="182">
        <f>'Home-Utilities'!$E$26</f>
        <v>0</v>
      </c>
      <c r="P17" s="1">
        <v>3</v>
      </c>
      <c r="Q17" s="1" t="s">
        <v>64</v>
      </c>
      <c r="R17" s="1">
        <v>12</v>
      </c>
      <c r="S17" s="1" t="s">
        <v>64</v>
      </c>
      <c r="T17" s="55"/>
    </row>
    <row r="18" spans="1:20" ht="17" customHeight="1">
      <c r="A18" s="26"/>
      <c r="B18" s="64" t="s">
        <v>25</v>
      </c>
      <c r="C18" s="73"/>
      <c r="D18" s="23">
        <v>0</v>
      </c>
      <c r="E18" s="24">
        <f>D18*VLOOKUP($T18,$P$15:$S$19,3,0)/VLOOKUP('Entertainment-Eating-Out'!$T$28,$P$15:$S$19,3,0)</f>
        <v>0</v>
      </c>
      <c r="F18" s="42"/>
      <c r="G18" s="42"/>
      <c r="H18" s="27"/>
      <c r="I18" s="12"/>
      <c r="J18" s="89"/>
      <c r="K18" s="102" t="s">
        <v>6</v>
      </c>
      <c r="L18" s="182">
        <f>'Education-Health'!$E$16</f>
        <v>0</v>
      </c>
      <c r="P18" s="1">
        <v>4</v>
      </c>
      <c r="Q18" s="1" t="s">
        <v>71</v>
      </c>
      <c r="R18" s="1">
        <v>4</v>
      </c>
      <c r="S18" s="1" t="s">
        <v>71</v>
      </c>
      <c r="T18" s="10">
        <v>3</v>
      </c>
    </row>
    <row r="19" spans="1:20" ht="17" customHeight="1">
      <c r="A19" s="26"/>
      <c r="B19" s="64" t="s">
        <v>77</v>
      </c>
      <c r="C19" s="73"/>
      <c r="D19" s="23">
        <v>0</v>
      </c>
      <c r="E19" s="24">
        <f>D19*VLOOKUP($T19,$P$15:$S$19,3,0)/VLOOKUP('Entertainment-Eating-Out'!$T$28,$P$15:$S$19,3,0)</f>
        <v>0</v>
      </c>
      <c r="F19" s="42"/>
      <c r="G19" s="42"/>
      <c r="H19" s="27"/>
      <c r="I19" s="12"/>
      <c r="J19" s="89"/>
      <c r="K19" s="102" t="s">
        <v>7</v>
      </c>
      <c r="L19" s="182">
        <f>'Education-Health'!$E$27</f>
        <v>0</v>
      </c>
      <c r="P19" s="1">
        <v>5</v>
      </c>
      <c r="Q19" s="1" t="s">
        <v>65</v>
      </c>
      <c r="R19" s="1">
        <v>1</v>
      </c>
      <c r="S19" s="1" t="s">
        <v>99</v>
      </c>
      <c r="T19" s="10">
        <v>3</v>
      </c>
    </row>
    <row r="20" spans="1:20" ht="17" customHeight="1">
      <c r="A20" s="26"/>
      <c r="B20" s="66"/>
      <c r="C20" s="66"/>
      <c r="D20" s="69"/>
      <c r="E20" s="24"/>
      <c r="F20" s="42"/>
      <c r="G20" s="42"/>
      <c r="H20" s="27"/>
      <c r="I20" s="12"/>
      <c r="J20" s="89"/>
      <c r="K20" s="102" t="s">
        <v>8</v>
      </c>
      <c r="L20" s="182">
        <f>'Shopping-Transport'!$E$17</f>
        <v>0</v>
      </c>
    </row>
    <row r="21" spans="1:20" ht="17" customHeight="1">
      <c r="A21" s="26"/>
      <c r="B21" s="64" t="s">
        <v>27</v>
      </c>
      <c r="C21" s="73"/>
      <c r="D21" s="23">
        <v>0</v>
      </c>
      <c r="E21" s="24">
        <f>D21*VLOOKUP($T21,$P$15:$S$19,3,0)/VLOOKUP('Entertainment-Eating-Out'!$T$28,$P$15:$S$19,3,0)</f>
        <v>0</v>
      </c>
      <c r="F21" s="42"/>
      <c r="G21" s="42"/>
      <c r="H21" s="27"/>
      <c r="I21" s="12"/>
      <c r="J21" s="89"/>
      <c r="K21" s="102" t="s">
        <v>9</v>
      </c>
      <c r="L21" s="182">
        <f>'Shopping-Transport'!$E$27</f>
        <v>0</v>
      </c>
      <c r="T21" s="10">
        <v>1</v>
      </c>
    </row>
    <row r="22" spans="1:20" ht="17" customHeight="1">
      <c r="A22" s="26"/>
      <c r="B22" s="64" t="s">
        <v>103</v>
      </c>
      <c r="C22" s="73"/>
      <c r="D22" s="23">
        <v>0</v>
      </c>
      <c r="E22" s="24">
        <f>D22*VLOOKUP($T22,$P$15:$S$19,3,0)/VLOOKUP('Entertainment-Eating-Out'!$T$28,$P$15:$S$19,3,0)</f>
        <v>0</v>
      </c>
      <c r="F22" s="42"/>
      <c r="G22" s="42"/>
      <c r="H22" s="27"/>
      <c r="I22" s="12"/>
      <c r="J22" s="89"/>
      <c r="K22" s="102" t="s">
        <v>10</v>
      </c>
      <c r="L22" s="182">
        <f>'Entertainment-Eating-Out'!$E$19</f>
        <v>0</v>
      </c>
      <c r="T22" s="10">
        <v>3</v>
      </c>
    </row>
    <row r="23" spans="1:20" ht="17" customHeight="1">
      <c r="A23" s="26"/>
      <c r="B23" s="58"/>
      <c r="C23" s="58"/>
      <c r="D23" s="70" t="s">
        <v>66</v>
      </c>
      <c r="E23" s="71">
        <f>SUM(E9:E22)</f>
        <v>0</v>
      </c>
      <c r="F23" s="42"/>
      <c r="G23" s="42"/>
      <c r="H23" s="27"/>
      <c r="I23" s="12"/>
      <c r="J23" s="89"/>
      <c r="K23" s="102" t="s">
        <v>72</v>
      </c>
      <c r="L23" s="182">
        <f>'Entertainment-Eating-Out'!$E$27</f>
        <v>0</v>
      </c>
    </row>
    <row r="24" spans="1:20" ht="17" customHeight="1">
      <c r="A24" s="26"/>
      <c r="B24" s="58"/>
      <c r="C24" s="58"/>
      <c r="D24" s="74"/>
      <c r="E24" s="71"/>
      <c r="F24" s="42"/>
      <c r="G24" s="42"/>
      <c r="H24" s="27"/>
      <c r="I24" s="12"/>
      <c r="J24" s="72"/>
    </row>
    <row r="25" spans="1:20" ht="17" customHeight="1">
      <c r="A25" s="26"/>
      <c r="B25" s="42"/>
      <c r="C25" s="42"/>
      <c r="D25" s="43"/>
      <c r="E25" s="44"/>
      <c r="F25" s="42"/>
      <c r="G25" s="42"/>
      <c r="H25" s="27"/>
      <c r="I25" s="12"/>
      <c r="J25" s="205" t="s">
        <v>1</v>
      </c>
      <c r="K25" s="206"/>
      <c r="L25" s="207">
        <f>SUM(L15:L23)</f>
        <v>0</v>
      </c>
    </row>
    <row r="26" spans="1:20" ht="17" customHeight="1">
      <c r="A26" s="26"/>
      <c r="B26" s="42"/>
      <c r="C26" s="42"/>
      <c r="D26" s="242"/>
      <c r="E26" s="44"/>
      <c r="F26" s="42"/>
      <c r="G26" s="42"/>
      <c r="H26" s="27"/>
      <c r="I26" s="12"/>
      <c r="J26" s="72"/>
    </row>
    <row r="27" spans="1:20" ht="17" customHeight="1">
      <c r="A27" s="26"/>
      <c r="B27" s="42"/>
      <c r="C27" s="42"/>
      <c r="D27" s="43"/>
      <c r="E27" s="44"/>
      <c r="F27" s="42"/>
      <c r="G27" s="42"/>
      <c r="H27" s="27"/>
      <c r="I27" s="12"/>
      <c r="J27" s="72"/>
      <c r="K27" s="95"/>
      <c r="L27" s="96"/>
    </row>
    <row r="28" spans="1:20" ht="17" customHeight="1">
      <c r="A28" s="26"/>
      <c r="B28" s="42"/>
      <c r="C28" s="42"/>
      <c r="D28" s="43"/>
      <c r="E28" s="44"/>
      <c r="F28" s="42"/>
      <c r="G28" s="42"/>
      <c r="H28" s="27"/>
      <c r="I28" s="12"/>
      <c r="J28" s="237" t="s">
        <v>136</v>
      </c>
      <c r="L28" s="240">
        <f>L12-L25</f>
        <v>0</v>
      </c>
    </row>
    <row r="29" spans="1:20" ht="17" customHeight="1">
      <c r="A29" s="26"/>
      <c r="B29" s="42"/>
      <c r="C29" s="42"/>
      <c r="D29" s="43"/>
      <c r="E29" s="45"/>
      <c r="F29" s="42"/>
      <c r="G29" s="42"/>
      <c r="H29" s="27"/>
      <c r="I29" s="12"/>
      <c r="J29" s="72"/>
      <c r="K29" s="239"/>
      <c r="L29" s="238" t="str">
        <f>Results!$L$29</f>
        <v>per quarter</v>
      </c>
    </row>
    <row r="30" spans="1:20" ht="17" customHeight="1">
      <c r="A30" s="26"/>
      <c r="B30" s="42"/>
      <c r="C30" s="42"/>
      <c r="D30" s="43"/>
      <c r="E30" s="45"/>
      <c r="F30" s="42"/>
      <c r="G30" s="42"/>
      <c r="H30" s="27"/>
      <c r="I30" s="12"/>
      <c r="J30" s="72"/>
      <c r="L30" s="234"/>
    </row>
    <row r="31" spans="1:20" ht="17" customHeight="1">
      <c r="A31" s="26"/>
      <c r="B31" s="12"/>
      <c r="C31" s="12"/>
      <c r="D31" s="14"/>
      <c r="E31" s="17"/>
      <c r="F31" s="12"/>
      <c r="G31" s="12"/>
      <c r="H31" s="27"/>
      <c r="I31" s="12"/>
      <c r="J31" s="72"/>
      <c r="K31" s="239"/>
      <c r="L31" s="239"/>
    </row>
    <row r="32" spans="1:20" ht="17" customHeight="1" thickBot="1">
      <c r="A32" s="30"/>
      <c r="B32" s="31"/>
      <c r="C32" s="31"/>
      <c r="D32" s="32"/>
      <c r="E32" s="33"/>
      <c r="F32" s="31"/>
      <c r="G32" s="31"/>
      <c r="H32" s="34"/>
      <c r="I32" s="12"/>
      <c r="J32" s="72"/>
      <c r="L32" s="236"/>
    </row>
    <row r="33" spans="1:12" ht="16">
      <c r="A33" s="56"/>
      <c r="B33" s="57" t="s">
        <v>97</v>
      </c>
      <c r="J33" s="72"/>
      <c r="K33" s="93"/>
      <c r="L33" s="93"/>
    </row>
    <row r="35" spans="1:12" ht="9" hidden="1" customHeight="1"/>
    <row r="36" spans="1:12" hidden="1">
      <c r="L36" s="2"/>
    </row>
    <row r="37" spans="1:12" hidden="1">
      <c r="L37" s="2"/>
    </row>
    <row r="38" spans="1:12" hidden="1">
      <c r="L38" s="2"/>
    </row>
    <row r="39" spans="1:12" hidden="1">
      <c r="L39" s="2"/>
    </row>
    <row r="40" spans="1:12" hidden="1">
      <c r="L40" s="2"/>
    </row>
  </sheetData>
  <sheetProtection sheet="1" objects="1" scenarios="1" selectLockedCells="1"/>
  <customSheetViews>
    <customSheetView guid="{5DEB68D0-18B0-409F-A1B7-526211C97239}" showPageBreaks="1" showGridLines="0" fitToPage="1" hiddenRows="1" hiddenColumns="1">
      <selection activeCell="A33" sqref="A2:IV33"/>
      <pageMargins left="0.70866141732283472" right="0.70866141732283472" top="0.74803149606299213" bottom="0.74803149606299213" header="0.31496062992125984" footer="0.31496062992125984"/>
      <pageSetup paperSize="9" scale="52" orientation="portrait"/>
    </customSheetView>
  </customSheetViews>
  <phoneticPr fontId="7" type="noConversion"/>
  <conditionalFormatting sqref="L28">
    <cfRule type="expression" dxfId="13" priority="1">
      <formula>$L$28&gt;0</formula>
    </cfRule>
    <cfRule type="expression" dxfId="12" priority="2">
      <formula>$L$28&lt;0</formula>
    </cfRule>
  </conditionalFormatting>
  <dataValidations count="1">
    <dataValidation type="whole" allowBlank="1" showInputMessage="1" showErrorMessage="1" error="Please enter a number between $0 and $1,000,000" sqref="D9:D10 D12:D13 D15:D16 D18:D19 D21:D22">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76" r:id="rId4" name="Drop Down 16">
              <controlPr defaultSize="0" autoLine="0" autoPict="0">
                <anchor moveWithCells="1" sizeWithCells="1">
                  <from>
                    <xdr:col>2</xdr:col>
                    <xdr:colOff>12700</xdr:colOff>
                    <xdr:row>8</xdr:row>
                    <xdr:rowOff>0</xdr:rowOff>
                  </from>
                  <to>
                    <xdr:col>2</xdr:col>
                    <xdr:colOff>1308100</xdr:colOff>
                    <xdr:row>9</xdr:row>
                    <xdr:rowOff>0</xdr:rowOff>
                  </to>
                </anchor>
              </controlPr>
            </control>
          </mc:Choice>
        </mc:AlternateContent>
        <mc:AlternateContent xmlns:mc="http://schemas.openxmlformats.org/markup-compatibility/2006">
          <mc:Choice Requires="x14">
            <control shapeId="15377" r:id="rId5" name="Drop Down 17">
              <controlPr defaultSize="0" autoLine="0" autoPict="0">
                <anchor moveWithCells="1" sizeWithCells="1">
                  <from>
                    <xdr:col>2</xdr:col>
                    <xdr:colOff>12700</xdr:colOff>
                    <xdr:row>9</xdr:row>
                    <xdr:rowOff>12700</xdr:rowOff>
                  </from>
                  <to>
                    <xdr:col>2</xdr:col>
                    <xdr:colOff>1308100</xdr:colOff>
                    <xdr:row>10</xdr:row>
                    <xdr:rowOff>12700</xdr:rowOff>
                  </to>
                </anchor>
              </controlPr>
            </control>
          </mc:Choice>
        </mc:AlternateContent>
        <mc:AlternateContent xmlns:mc="http://schemas.openxmlformats.org/markup-compatibility/2006">
          <mc:Choice Requires="x14">
            <control shapeId="15378" r:id="rId6" name="Drop Down 18">
              <controlPr defaultSize="0" autoLine="0" autoPict="0">
                <anchor moveWithCells="1" sizeWithCells="1">
                  <from>
                    <xdr:col>2</xdr:col>
                    <xdr:colOff>12700</xdr:colOff>
                    <xdr:row>11</xdr:row>
                    <xdr:rowOff>0</xdr:rowOff>
                  </from>
                  <to>
                    <xdr:col>2</xdr:col>
                    <xdr:colOff>1308100</xdr:colOff>
                    <xdr:row>12</xdr:row>
                    <xdr:rowOff>0</xdr:rowOff>
                  </to>
                </anchor>
              </controlPr>
            </control>
          </mc:Choice>
        </mc:AlternateContent>
        <mc:AlternateContent xmlns:mc="http://schemas.openxmlformats.org/markup-compatibility/2006">
          <mc:Choice Requires="x14">
            <control shapeId="15379" r:id="rId7" name="Drop Down 19">
              <controlPr defaultSize="0" autoLine="0" autoPict="0">
                <anchor moveWithCells="1" sizeWithCells="1">
                  <from>
                    <xdr:col>2</xdr:col>
                    <xdr:colOff>12700</xdr:colOff>
                    <xdr:row>12</xdr:row>
                    <xdr:rowOff>0</xdr:rowOff>
                  </from>
                  <to>
                    <xdr:col>2</xdr:col>
                    <xdr:colOff>1308100</xdr:colOff>
                    <xdr:row>13</xdr:row>
                    <xdr:rowOff>0</xdr:rowOff>
                  </to>
                </anchor>
              </controlPr>
            </control>
          </mc:Choice>
        </mc:AlternateContent>
        <mc:AlternateContent xmlns:mc="http://schemas.openxmlformats.org/markup-compatibility/2006">
          <mc:Choice Requires="x14">
            <control shapeId="15380" r:id="rId8" name="Drop Down 20">
              <controlPr defaultSize="0" autoLine="0" autoPict="0">
                <anchor moveWithCells="1" sizeWithCells="1">
                  <from>
                    <xdr:col>2</xdr:col>
                    <xdr:colOff>12700</xdr:colOff>
                    <xdr:row>14</xdr:row>
                    <xdr:rowOff>12700</xdr:rowOff>
                  </from>
                  <to>
                    <xdr:col>2</xdr:col>
                    <xdr:colOff>1308100</xdr:colOff>
                    <xdr:row>15</xdr:row>
                    <xdr:rowOff>12700</xdr:rowOff>
                  </to>
                </anchor>
              </controlPr>
            </control>
          </mc:Choice>
        </mc:AlternateContent>
        <mc:AlternateContent xmlns:mc="http://schemas.openxmlformats.org/markup-compatibility/2006">
          <mc:Choice Requires="x14">
            <control shapeId="15381" r:id="rId9" name="Drop Down 21">
              <controlPr defaultSize="0" autoLine="0" autoPict="0">
                <anchor moveWithCells="1" sizeWithCells="1">
                  <from>
                    <xdr:col>2</xdr:col>
                    <xdr:colOff>12700</xdr:colOff>
                    <xdr:row>15</xdr:row>
                    <xdr:rowOff>12700</xdr:rowOff>
                  </from>
                  <to>
                    <xdr:col>2</xdr:col>
                    <xdr:colOff>1308100</xdr:colOff>
                    <xdr:row>16</xdr:row>
                    <xdr:rowOff>12700</xdr:rowOff>
                  </to>
                </anchor>
              </controlPr>
            </control>
          </mc:Choice>
        </mc:AlternateContent>
        <mc:AlternateContent xmlns:mc="http://schemas.openxmlformats.org/markup-compatibility/2006">
          <mc:Choice Requires="x14">
            <control shapeId="15382" r:id="rId10" name="Drop Down 22">
              <controlPr defaultSize="0" autoLine="0" autoPict="0">
                <anchor moveWithCells="1" sizeWithCells="1">
                  <from>
                    <xdr:col>2</xdr:col>
                    <xdr:colOff>12700</xdr:colOff>
                    <xdr:row>17</xdr:row>
                    <xdr:rowOff>12700</xdr:rowOff>
                  </from>
                  <to>
                    <xdr:col>2</xdr:col>
                    <xdr:colOff>1308100</xdr:colOff>
                    <xdr:row>18</xdr:row>
                    <xdr:rowOff>12700</xdr:rowOff>
                  </to>
                </anchor>
              </controlPr>
            </control>
          </mc:Choice>
        </mc:AlternateContent>
        <mc:AlternateContent xmlns:mc="http://schemas.openxmlformats.org/markup-compatibility/2006">
          <mc:Choice Requires="x14">
            <control shapeId="15383" r:id="rId11" name="Drop Down 23">
              <controlPr defaultSize="0" autoLine="0" autoPict="0">
                <anchor moveWithCells="1" sizeWithCells="1">
                  <from>
                    <xdr:col>2</xdr:col>
                    <xdr:colOff>12700</xdr:colOff>
                    <xdr:row>18</xdr:row>
                    <xdr:rowOff>0</xdr:rowOff>
                  </from>
                  <to>
                    <xdr:col>2</xdr:col>
                    <xdr:colOff>1308100</xdr:colOff>
                    <xdr:row>19</xdr:row>
                    <xdr:rowOff>0</xdr:rowOff>
                  </to>
                </anchor>
              </controlPr>
            </control>
          </mc:Choice>
        </mc:AlternateContent>
        <mc:AlternateContent xmlns:mc="http://schemas.openxmlformats.org/markup-compatibility/2006">
          <mc:Choice Requires="x14">
            <control shapeId="15385" r:id="rId12" name="Drop Down 25">
              <controlPr defaultSize="0" autoLine="0" autoPict="0">
                <anchor moveWithCells="1" sizeWithCells="1">
                  <from>
                    <xdr:col>2</xdr:col>
                    <xdr:colOff>12700</xdr:colOff>
                    <xdr:row>21</xdr:row>
                    <xdr:rowOff>12700</xdr:rowOff>
                  </from>
                  <to>
                    <xdr:col>2</xdr:col>
                    <xdr:colOff>1308100</xdr:colOff>
                    <xdr:row>22</xdr:row>
                    <xdr:rowOff>12700</xdr:rowOff>
                  </to>
                </anchor>
              </controlPr>
            </control>
          </mc:Choice>
        </mc:AlternateContent>
        <mc:AlternateContent xmlns:mc="http://schemas.openxmlformats.org/markup-compatibility/2006">
          <mc:Choice Requires="x14">
            <control shapeId="15386" r:id="rId13" name="Drop Down 26">
              <controlPr defaultSize="0" autoLine="0" autoPict="0">
                <anchor moveWithCells="1" sizeWithCells="1">
                  <from>
                    <xdr:col>2</xdr:col>
                    <xdr:colOff>12700</xdr:colOff>
                    <xdr:row>20</xdr:row>
                    <xdr:rowOff>0</xdr:rowOff>
                  </from>
                  <to>
                    <xdr:col>2</xdr:col>
                    <xdr:colOff>1308100</xdr:colOff>
                    <xdr:row>21</xdr:row>
                    <xdr:rowOff>0</xdr:rowOff>
                  </to>
                </anchor>
              </controlPr>
            </control>
          </mc:Choice>
        </mc:AlternateContent>
        <mc:AlternateContent xmlns:mc="http://schemas.openxmlformats.org/markup-compatibility/2006">
          <mc:Choice Requires="x14">
            <control shapeId="65143" r:id="rId14" name="Drop Down 1655">
              <controlPr locked="0" defaultSize="0" autoLine="0" autoPict="0">
                <anchor moveWithCells="1" sizeWithCells="1">
                  <from>
                    <xdr:col>10</xdr:col>
                    <xdr:colOff>1206500</xdr:colOff>
                    <xdr:row>6</xdr:row>
                    <xdr:rowOff>12700</xdr:rowOff>
                  </from>
                  <to>
                    <xdr:col>11</xdr:col>
                    <xdr:colOff>876300</xdr:colOff>
                    <xdr:row>7</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40"/>
  <sheetViews>
    <sheetView showGridLines="0" showRowColHeaders="0" zoomScaleNormal="100" zoomScalePageLayoutView="93" workbookViewId="0">
      <selection activeCell="B25" sqref="B25"/>
    </sheetView>
  </sheetViews>
  <sheetFormatPr baseColWidth="10" defaultColWidth="0" defaultRowHeight="13" zeroHeight="1"/>
  <cols>
    <col min="1" max="1" width="6.33203125" style="1" customWidth="1"/>
    <col min="2" max="2" width="48.5" style="1" customWidth="1"/>
    <col min="3" max="3" width="18.6640625" style="1" customWidth="1"/>
    <col min="4" max="4" width="17.5" style="1" customWidth="1"/>
    <col min="5" max="5" width="21.83203125" style="1" customWidth="1"/>
    <col min="6" max="6" width="6.5" style="1" customWidth="1"/>
    <col min="7" max="7" width="5.5" style="1" customWidth="1"/>
    <col min="8" max="8" width="4.6640625" style="1" customWidth="1"/>
    <col min="9" max="9" width="1" style="1" customWidth="1"/>
    <col min="10" max="10" width="2.5" style="1" customWidth="1"/>
    <col min="11" max="11" width="17.5" style="1" customWidth="1"/>
    <col min="12" max="12" width="14.6640625" style="1" customWidth="1"/>
    <col min="13" max="13" width="1.83203125" style="1" customWidth="1"/>
    <col min="14" max="19" width="9.1640625" style="1" hidden="1" customWidth="1"/>
    <col min="20" max="20" width="9.1640625" style="52" hidden="1" customWidth="1"/>
    <col min="21" max="16384" width="9.1640625" style="1" hidden="1"/>
  </cols>
  <sheetData>
    <row r="1" spans="1:20" ht="15" customHeight="1"/>
    <row r="2" spans="1:20" ht="18.75" customHeight="1">
      <c r="A2" s="195" t="s">
        <v>73</v>
      </c>
      <c r="B2" s="36"/>
      <c r="C2" s="37"/>
      <c r="D2" s="37"/>
      <c r="E2" s="37"/>
      <c r="F2" s="37"/>
      <c r="G2" s="37"/>
      <c r="H2" s="37"/>
      <c r="I2" s="3"/>
    </row>
    <row r="3" spans="1:20" ht="15" customHeight="1"/>
    <row r="4" spans="1:20" ht="15" customHeight="1">
      <c r="J4" s="72"/>
      <c r="K4" s="4"/>
      <c r="L4" s="69"/>
    </row>
    <row r="5" spans="1:20" ht="15" customHeight="1" thickBot="1">
      <c r="J5" s="72"/>
      <c r="K5" s="92" t="s">
        <v>67</v>
      </c>
      <c r="L5" s="86"/>
    </row>
    <row r="6" spans="1:20" ht="17" customHeight="1">
      <c r="A6" s="18"/>
      <c r="B6" s="19"/>
      <c r="C6" s="19"/>
      <c r="D6" s="20"/>
      <c r="E6" s="20"/>
      <c r="F6" s="21"/>
      <c r="G6" s="21"/>
      <c r="H6" s="25"/>
      <c r="I6" s="12"/>
      <c r="J6" s="72"/>
      <c r="K6" s="4"/>
      <c r="L6" s="69"/>
    </row>
    <row r="7" spans="1:20" ht="17" customHeight="1">
      <c r="A7" s="26"/>
      <c r="B7" s="230" t="s">
        <v>4</v>
      </c>
      <c r="C7" s="35"/>
      <c r="D7" s="16"/>
      <c r="E7" s="16"/>
      <c r="F7" s="12"/>
      <c r="G7" s="12"/>
      <c r="H7" s="27"/>
      <c r="I7" s="12"/>
      <c r="K7" s="85" t="s">
        <v>118</v>
      </c>
      <c r="L7" s="72"/>
    </row>
    <row r="8" spans="1:20" s="5" customFormat="1" ht="17" customHeight="1">
      <c r="A8" s="28"/>
      <c r="B8" s="65"/>
      <c r="C8" s="67" t="s">
        <v>11</v>
      </c>
      <c r="D8" s="68" t="s">
        <v>12</v>
      </c>
      <c r="E8" s="22" t="str">
        <f>VLOOKUP('Entertainment-Eating-Out'!$T$28,$P$15:$S$19,4,0) &amp; " Amount"</f>
        <v>Quarterly Amount</v>
      </c>
      <c r="F8" s="46"/>
      <c r="G8" s="46"/>
      <c r="H8" s="29"/>
      <c r="I8" s="11"/>
      <c r="T8" s="53"/>
    </row>
    <row r="9" spans="1:20" ht="17" customHeight="1">
      <c r="A9" s="26"/>
      <c r="B9" s="64" t="s">
        <v>28</v>
      </c>
      <c r="C9" s="75"/>
      <c r="D9" s="23">
        <v>0</v>
      </c>
      <c r="E9" s="24">
        <f>D9*VLOOKUP($T9,$P$15:$S$19,3,0)/VLOOKUP('Entertainment-Eating-Out'!$T$28,$P$15:$S$19,3,0)</f>
        <v>0</v>
      </c>
      <c r="F9" s="42"/>
      <c r="G9" s="42"/>
      <c r="H9" s="27"/>
      <c r="I9" s="12"/>
      <c r="J9" s="87"/>
      <c r="K9" s="83" t="s">
        <v>2</v>
      </c>
      <c r="L9" s="87"/>
      <c r="T9" s="10">
        <v>4</v>
      </c>
    </row>
    <row r="10" spans="1:20" ht="17" customHeight="1">
      <c r="A10" s="26"/>
      <c r="B10" s="64" t="s">
        <v>29</v>
      </c>
      <c r="C10" s="75"/>
      <c r="D10" s="23">
        <v>0</v>
      </c>
      <c r="E10" s="24">
        <f>D10*VLOOKUP($T10,$P$15:$S$19,3,0)/VLOOKUP('Entertainment-Eating-Out'!$T$28,$P$15:$S$19,3,0)</f>
        <v>0</v>
      </c>
      <c r="F10" s="42"/>
      <c r="G10" s="42"/>
      <c r="H10" s="27"/>
      <c r="I10" s="12"/>
      <c r="J10" s="88"/>
      <c r="K10" s="183" t="s">
        <v>115</v>
      </c>
      <c r="L10" s="184">
        <f>Income!$E$20</f>
        <v>0</v>
      </c>
      <c r="T10" s="10">
        <v>4</v>
      </c>
    </row>
    <row r="11" spans="1:20" ht="17" customHeight="1">
      <c r="A11" s="26"/>
      <c r="B11" s="64" t="s">
        <v>30</v>
      </c>
      <c r="C11" s="75"/>
      <c r="D11" s="23">
        <v>0</v>
      </c>
      <c r="E11" s="24">
        <f>D11*VLOOKUP($T11,$P$15:$S$19,3,0)/VLOOKUP('Entertainment-Eating-Out'!$T$28,$P$15:$S$19,3,0)</f>
        <v>0</v>
      </c>
      <c r="F11" s="42"/>
      <c r="G11" s="42"/>
      <c r="H11" s="27"/>
      <c r="I11" s="12"/>
      <c r="J11" s="72"/>
      <c r="K11" s="72"/>
      <c r="L11" s="82"/>
      <c r="T11" s="10">
        <v>3</v>
      </c>
    </row>
    <row r="12" spans="1:20" ht="17" customHeight="1">
      <c r="A12" s="26"/>
      <c r="B12" s="64" t="s">
        <v>31</v>
      </c>
      <c r="C12" s="75"/>
      <c r="D12" s="23">
        <v>0</v>
      </c>
      <c r="E12" s="24">
        <f>D12*VLOOKUP($T12,$P$15:$S$19,3,0)/VLOOKUP('Entertainment-Eating-Out'!$T$28,$P$15:$S$19,3,0)</f>
        <v>0</v>
      </c>
      <c r="F12" s="42"/>
      <c r="G12" s="42"/>
      <c r="H12" s="27"/>
      <c r="I12" s="208"/>
      <c r="J12" s="205" t="s">
        <v>0</v>
      </c>
      <c r="K12" s="206"/>
      <c r="L12" s="207">
        <f>L10</f>
        <v>0</v>
      </c>
      <c r="T12" s="10">
        <v>5</v>
      </c>
    </row>
    <row r="13" spans="1:20" ht="17" customHeight="1">
      <c r="A13" s="26"/>
      <c r="B13" s="64" t="s">
        <v>78</v>
      </c>
      <c r="C13" s="75"/>
      <c r="D13" s="23">
        <v>0</v>
      </c>
      <c r="E13" s="24">
        <f>D13*VLOOKUP($T13,$P$15:$S$19,3,0)/VLOOKUP('Entertainment-Eating-Out'!$T$28,$P$15:$S$19,3,0)</f>
        <v>0</v>
      </c>
      <c r="F13" s="42"/>
      <c r="G13" s="42"/>
      <c r="H13" s="27"/>
      <c r="I13" s="12"/>
      <c r="T13" s="10">
        <v>5</v>
      </c>
    </row>
    <row r="14" spans="1:20" ht="17" customHeight="1">
      <c r="A14" s="26"/>
      <c r="B14" s="64" t="s">
        <v>19</v>
      </c>
      <c r="C14" s="75"/>
      <c r="D14" s="23">
        <v>0</v>
      </c>
      <c r="E14" s="24">
        <f>D14*VLOOKUP($T14,$P$15:$S$19,3,0)/VLOOKUP('Entertainment-Eating-Out'!$T$28,$P$15:$S$19,3,0)</f>
        <v>0</v>
      </c>
      <c r="F14" s="42"/>
      <c r="G14" s="42"/>
      <c r="H14" s="27"/>
      <c r="I14" s="12"/>
      <c r="J14" s="87"/>
      <c r="K14" s="83" t="s">
        <v>68</v>
      </c>
      <c r="L14" s="84"/>
      <c r="Q14" s="1" t="s">
        <v>70</v>
      </c>
      <c r="R14" s="1" t="s">
        <v>101</v>
      </c>
      <c r="S14" s="1" t="s">
        <v>12</v>
      </c>
      <c r="T14" s="10">
        <v>3</v>
      </c>
    </row>
    <row r="15" spans="1:20" ht="17" customHeight="1">
      <c r="A15" s="26"/>
      <c r="B15" s="58"/>
      <c r="C15" s="58"/>
      <c r="D15" s="70" t="s">
        <v>66</v>
      </c>
      <c r="E15" s="71">
        <f>SUM(E9:E14)</f>
        <v>0</v>
      </c>
      <c r="F15" s="42"/>
      <c r="G15" s="42"/>
      <c r="H15" s="27"/>
      <c r="I15" s="12"/>
      <c r="J15" s="89"/>
      <c r="K15" s="102" t="s">
        <v>75</v>
      </c>
      <c r="L15" s="182">
        <f>'Financial-Commitments'!E23</f>
        <v>0</v>
      </c>
      <c r="P15" s="1">
        <v>1</v>
      </c>
      <c r="Q15" s="1" t="s">
        <v>62</v>
      </c>
      <c r="R15" s="1">
        <v>52</v>
      </c>
      <c r="S15" s="1" t="s">
        <v>62</v>
      </c>
    </row>
    <row r="16" spans="1:20" ht="17" customHeight="1">
      <c r="A16" s="26"/>
      <c r="B16" s="79" t="s">
        <v>5</v>
      </c>
      <c r="C16" s="58"/>
      <c r="D16" s="74"/>
      <c r="E16" s="71"/>
      <c r="F16" s="42"/>
      <c r="G16" s="42"/>
      <c r="H16" s="27"/>
      <c r="I16" s="12"/>
      <c r="J16" s="89"/>
      <c r="K16" s="102" t="s">
        <v>4</v>
      </c>
      <c r="L16" s="182">
        <f>'Home-Utilities'!$E$15</f>
        <v>0</v>
      </c>
      <c r="P16" s="1">
        <v>2</v>
      </c>
      <c r="Q16" s="1" t="s">
        <v>63</v>
      </c>
      <c r="R16" s="1">
        <v>26</v>
      </c>
      <c r="S16" s="1" t="s">
        <v>100</v>
      </c>
    </row>
    <row r="17" spans="1:20" ht="17" customHeight="1">
      <c r="A17" s="26"/>
      <c r="B17" s="79"/>
      <c r="C17" s="67"/>
      <c r="D17" s="68"/>
      <c r="E17" s="22"/>
      <c r="F17" s="42"/>
      <c r="G17" s="42"/>
      <c r="H17" s="27"/>
      <c r="I17" s="12"/>
      <c r="J17" s="89"/>
      <c r="K17" s="102" t="s">
        <v>5</v>
      </c>
      <c r="L17" s="182">
        <f>'Home-Utilities'!$E$26</f>
        <v>0</v>
      </c>
      <c r="P17" s="1">
        <v>3</v>
      </c>
      <c r="Q17" s="1" t="s">
        <v>64</v>
      </c>
      <c r="R17" s="1">
        <v>12</v>
      </c>
      <c r="S17" s="1" t="s">
        <v>64</v>
      </c>
    </row>
    <row r="18" spans="1:20" ht="17" customHeight="1">
      <c r="A18" s="26"/>
      <c r="B18" s="64" t="s">
        <v>32</v>
      </c>
      <c r="C18" s="75"/>
      <c r="D18" s="23">
        <v>0</v>
      </c>
      <c r="E18" s="24">
        <f>D18*VLOOKUP($T18,$P$15:$S$19,3,0)/VLOOKUP('Entertainment-Eating-Out'!$T$28,$P$15:$S$19,3,0)</f>
        <v>0</v>
      </c>
      <c r="F18" s="42"/>
      <c r="G18" s="42"/>
      <c r="H18" s="27"/>
      <c r="I18" s="12"/>
      <c r="J18" s="89"/>
      <c r="K18" s="102" t="s">
        <v>6</v>
      </c>
      <c r="L18" s="182">
        <f>'Education-Health'!$E$16</f>
        <v>0</v>
      </c>
      <c r="P18" s="1">
        <v>4</v>
      </c>
      <c r="Q18" s="1" t="s">
        <v>71</v>
      </c>
      <c r="R18" s="1">
        <v>4</v>
      </c>
      <c r="S18" s="1" t="s">
        <v>71</v>
      </c>
      <c r="T18" s="10">
        <v>4</v>
      </c>
    </row>
    <row r="19" spans="1:20" ht="17" customHeight="1">
      <c r="A19" s="26"/>
      <c r="B19" s="64" t="s">
        <v>33</v>
      </c>
      <c r="C19" s="75"/>
      <c r="D19" s="23">
        <v>0</v>
      </c>
      <c r="E19" s="24">
        <f>D19*VLOOKUP($T19,$P$15:$S$19,3,0)/VLOOKUP('Entertainment-Eating-Out'!$T$28,$P$15:$S$19,3,0)</f>
        <v>0</v>
      </c>
      <c r="F19" s="42"/>
      <c r="G19" s="42"/>
      <c r="H19" s="27"/>
      <c r="I19" s="12"/>
      <c r="J19" s="89"/>
      <c r="K19" s="102" t="s">
        <v>7</v>
      </c>
      <c r="L19" s="182">
        <f>'Education-Health'!$E$27</f>
        <v>0</v>
      </c>
      <c r="P19" s="1">
        <v>5</v>
      </c>
      <c r="Q19" s="1" t="s">
        <v>65</v>
      </c>
      <c r="R19" s="1">
        <v>1</v>
      </c>
      <c r="S19" s="1" t="s">
        <v>99</v>
      </c>
      <c r="T19" s="10">
        <v>4</v>
      </c>
    </row>
    <row r="20" spans="1:20" ht="17" customHeight="1">
      <c r="A20" s="26"/>
      <c r="B20" s="64" t="s">
        <v>34</v>
      </c>
      <c r="C20" s="75"/>
      <c r="D20" s="23">
        <v>0</v>
      </c>
      <c r="E20" s="24">
        <f>D20*VLOOKUP($T20,$P$15:$S$19,3,0)/VLOOKUP('Entertainment-Eating-Out'!$T$28,$P$15:$S$19,3,0)</f>
        <v>0</v>
      </c>
      <c r="F20" s="42"/>
      <c r="G20" s="42"/>
      <c r="H20" s="27"/>
      <c r="I20" s="12"/>
      <c r="J20" s="89"/>
      <c r="K20" s="102" t="s">
        <v>8</v>
      </c>
      <c r="L20" s="182">
        <f>'Shopping-Transport'!$E$17</f>
        <v>0</v>
      </c>
      <c r="T20" s="10">
        <v>4</v>
      </c>
    </row>
    <row r="21" spans="1:20" ht="17" customHeight="1">
      <c r="A21" s="26"/>
      <c r="B21" s="64" t="s">
        <v>35</v>
      </c>
      <c r="C21" s="75"/>
      <c r="D21" s="23">
        <v>0</v>
      </c>
      <c r="E21" s="24">
        <f>D21*VLOOKUP($T21,$P$15:$S$19,3,0)/VLOOKUP('Entertainment-Eating-Out'!$T$28,$P$15:$S$19,3,0)</f>
        <v>0</v>
      </c>
      <c r="F21" s="42"/>
      <c r="G21" s="42"/>
      <c r="H21" s="27"/>
      <c r="I21" s="12"/>
      <c r="J21" s="89"/>
      <c r="K21" s="102" t="s">
        <v>9</v>
      </c>
      <c r="L21" s="182">
        <f>'Shopping-Transport'!$E$27</f>
        <v>0</v>
      </c>
      <c r="T21" s="10">
        <v>3</v>
      </c>
    </row>
    <row r="22" spans="1:20" ht="17" customHeight="1">
      <c r="A22" s="26"/>
      <c r="B22" s="64" t="s">
        <v>36</v>
      </c>
      <c r="C22" s="75"/>
      <c r="D22" s="23">
        <v>0</v>
      </c>
      <c r="E22" s="24">
        <f>D22*VLOOKUP($T22,$P$15:$S$19,3,0)/VLOOKUP('Entertainment-Eating-Out'!$T$28,$P$15:$S$19,3,0)</f>
        <v>0</v>
      </c>
      <c r="F22" s="42"/>
      <c r="G22" s="42"/>
      <c r="H22" s="27"/>
      <c r="I22" s="12"/>
      <c r="J22" s="89"/>
      <c r="K22" s="102" t="s">
        <v>10</v>
      </c>
      <c r="L22" s="182">
        <f>'Entertainment-Eating-Out'!$E$19</f>
        <v>0</v>
      </c>
      <c r="T22" s="10">
        <v>3</v>
      </c>
    </row>
    <row r="23" spans="1:20" ht="17" customHeight="1">
      <c r="A23" s="26"/>
      <c r="B23" s="64" t="s">
        <v>37</v>
      </c>
      <c r="C23" s="75"/>
      <c r="D23" s="23">
        <v>0</v>
      </c>
      <c r="E23" s="24">
        <f>D23*VLOOKUP($T23,$P$15:$S$19,3,0)/VLOOKUP('Entertainment-Eating-Out'!$T$28,$P$15:$S$19,3,0)</f>
        <v>0</v>
      </c>
      <c r="F23" s="42"/>
      <c r="G23" s="42"/>
      <c r="H23" s="27"/>
      <c r="I23" s="12"/>
      <c r="J23" s="89"/>
      <c r="K23" s="102" t="s">
        <v>72</v>
      </c>
      <c r="L23" s="182">
        <f>'Entertainment-Eating-Out'!$E$27</f>
        <v>0</v>
      </c>
      <c r="T23" s="10">
        <v>3</v>
      </c>
    </row>
    <row r="24" spans="1:20" ht="17" customHeight="1">
      <c r="A24" s="26"/>
      <c r="B24" s="64" t="s">
        <v>38</v>
      </c>
      <c r="C24" s="75"/>
      <c r="D24" s="23">
        <v>0</v>
      </c>
      <c r="E24" s="24">
        <f>D24*VLOOKUP($T24,$P$15:$S$19,3,0)/VLOOKUP('Entertainment-Eating-Out'!$T$28,$P$15:$S$19,3,0)</f>
        <v>0</v>
      </c>
      <c r="F24" s="42"/>
      <c r="G24" s="42"/>
      <c r="H24" s="27"/>
      <c r="I24" s="12"/>
      <c r="J24" s="72"/>
      <c r="T24" s="10">
        <v>3</v>
      </c>
    </row>
    <row r="25" spans="1:20" ht="17" customHeight="1">
      <c r="A25" s="26"/>
      <c r="B25" s="64" t="s">
        <v>103</v>
      </c>
      <c r="C25" s="75"/>
      <c r="D25" s="23">
        <v>0</v>
      </c>
      <c r="E25" s="24">
        <f>D25*VLOOKUP($T25,$P$15:$S$19,3,0)/VLOOKUP('Entertainment-Eating-Out'!$T$28,$P$15:$S$19,3,0)</f>
        <v>0</v>
      </c>
      <c r="F25" s="42"/>
      <c r="G25" s="42"/>
      <c r="H25" s="27"/>
      <c r="I25" s="12"/>
      <c r="J25" s="205" t="s">
        <v>1</v>
      </c>
      <c r="K25" s="206"/>
      <c r="L25" s="207">
        <f>SUM(L15:L23)</f>
        <v>0</v>
      </c>
      <c r="T25" s="10">
        <v>3</v>
      </c>
    </row>
    <row r="26" spans="1:20" ht="17" customHeight="1">
      <c r="A26" s="26"/>
      <c r="B26" s="58"/>
      <c r="C26" s="58"/>
      <c r="D26" s="70" t="s">
        <v>66</v>
      </c>
      <c r="E26" s="71">
        <f>SUM(E18:E25)</f>
        <v>0</v>
      </c>
      <c r="F26" s="42"/>
      <c r="G26" s="42"/>
      <c r="H26" s="27"/>
      <c r="I26" s="12"/>
      <c r="J26" s="72"/>
    </row>
    <row r="27" spans="1:20" ht="17" customHeight="1">
      <c r="A27" s="26"/>
      <c r="B27" s="38"/>
      <c r="C27" s="38"/>
      <c r="D27" s="40"/>
      <c r="E27" s="41"/>
      <c r="F27" s="42"/>
      <c r="G27" s="42"/>
      <c r="H27" s="27"/>
      <c r="I27" s="12"/>
      <c r="J27" s="72"/>
      <c r="K27" s="95"/>
      <c r="L27" s="96"/>
    </row>
    <row r="28" spans="1:20" ht="17" customHeight="1">
      <c r="A28" s="26"/>
      <c r="B28" s="42"/>
      <c r="C28" s="42"/>
      <c r="D28" s="43"/>
      <c r="E28" s="44"/>
      <c r="F28" s="42"/>
      <c r="G28" s="42"/>
      <c r="H28" s="27"/>
      <c r="I28" s="12"/>
      <c r="J28" s="237" t="s">
        <v>136</v>
      </c>
      <c r="L28" s="240">
        <f>L12-L25</f>
        <v>0</v>
      </c>
    </row>
    <row r="29" spans="1:20" ht="17" customHeight="1">
      <c r="A29" s="26"/>
      <c r="B29" s="42"/>
      <c r="C29" s="42"/>
      <c r="D29" s="43"/>
      <c r="E29" s="45"/>
      <c r="F29" s="42"/>
      <c r="G29" s="42"/>
      <c r="H29" s="27"/>
      <c r="I29" s="12"/>
      <c r="J29" s="72"/>
      <c r="K29" s="239"/>
      <c r="L29" s="238" t="str">
        <f>Results!$L$29</f>
        <v>per quarter</v>
      </c>
    </row>
    <row r="30" spans="1:20" ht="17" customHeight="1">
      <c r="A30" s="26"/>
      <c r="B30" s="42"/>
      <c r="C30" s="42"/>
      <c r="D30" s="43"/>
      <c r="E30" s="45"/>
      <c r="F30" s="42"/>
      <c r="G30" s="42"/>
      <c r="H30" s="27"/>
      <c r="I30" s="12"/>
      <c r="J30" s="72"/>
      <c r="L30" s="234"/>
    </row>
    <row r="31" spans="1:20" ht="17" customHeight="1">
      <c r="A31" s="26"/>
      <c r="B31" s="12"/>
      <c r="C31" s="12"/>
      <c r="D31" s="14"/>
      <c r="E31" s="17"/>
      <c r="F31" s="12"/>
      <c r="G31" s="12"/>
      <c r="H31" s="27"/>
      <c r="I31" s="12"/>
      <c r="J31" s="72"/>
      <c r="K31" s="239"/>
      <c r="L31" s="239"/>
    </row>
    <row r="32" spans="1:20" ht="17" customHeight="1" thickBot="1">
      <c r="A32" s="30"/>
      <c r="B32" s="31"/>
      <c r="C32" s="31"/>
      <c r="D32" s="32"/>
      <c r="E32" s="33"/>
      <c r="F32" s="31"/>
      <c r="G32" s="31"/>
      <c r="H32" s="34"/>
      <c r="I32" s="12"/>
      <c r="J32" s="72"/>
      <c r="L32" s="236"/>
    </row>
    <row r="33" spans="1:12" ht="16">
      <c r="A33" s="56"/>
      <c r="B33" s="57" t="s">
        <v>97</v>
      </c>
      <c r="J33" s="72"/>
      <c r="K33" s="72"/>
      <c r="L33" s="72"/>
    </row>
    <row r="35" spans="1:12" ht="9" hidden="1" customHeight="1"/>
    <row r="36" spans="1:12" hidden="1">
      <c r="L36" s="2"/>
    </row>
    <row r="37" spans="1:12" hidden="1">
      <c r="L37" s="2"/>
    </row>
    <row r="38" spans="1:12" hidden="1">
      <c r="L38" s="2"/>
    </row>
    <row r="39" spans="1:12" hidden="1">
      <c r="L39" s="2"/>
    </row>
    <row r="40" spans="1:12" hidden="1">
      <c r="L40" s="2"/>
    </row>
  </sheetData>
  <sheetProtection sheet="1" objects="1" scenarios="1" selectLockedCells="1"/>
  <customSheetViews>
    <customSheetView guid="{5DEB68D0-18B0-409F-A1B7-526211C97239}" showGridLines="0" fitToPage="1" hiddenRows="1" hiddenColumns="1">
      <pageMargins left="0.70866141732283472" right="0.70866141732283472" top="0.74803149606299213" bottom="0.74803149606299213" header="0.31496062992125984" footer="0.31496062992125984"/>
    </customSheetView>
  </customSheetViews>
  <phoneticPr fontId="7" type="noConversion"/>
  <conditionalFormatting sqref="L28">
    <cfRule type="expression" dxfId="11" priority="1">
      <formula>$L$28&gt;0</formula>
    </cfRule>
    <cfRule type="expression" dxfId="10" priority="2">
      <formula>$L$28&lt;0</formula>
    </cfRule>
  </conditionalFormatting>
  <dataValidations count="1">
    <dataValidation type="whole" allowBlank="1" showInputMessage="1" showErrorMessage="1" error="Please enter a number between $0 and $1,000,000" sqref="D9:D14 D18:D25">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8" r:id="rId4" name="Drop Down 20">
              <controlPr defaultSize="0" autoLine="0" autoPict="0">
                <anchor moveWithCells="1" sizeWithCells="1">
                  <from>
                    <xdr:col>2</xdr:col>
                    <xdr:colOff>25400</xdr:colOff>
                    <xdr:row>8</xdr:row>
                    <xdr:rowOff>12700</xdr:rowOff>
                  </from>
                  <to>
                    <xdr:col>2</xdr:col>
                    <xdr:colOff>1308100</xdr:colOff>
                    <xdr:row>9</xdr:row>
                    <xdr:rowOff>0</xdr:rowOff>
                  </to>
                </anchor>
              </controlPr>
            </control>
          </mc:Choice>
        </mc:AlternateContent>
        <mc:AlternateContent xmlns:mc="http://schemas.openxmlformats.org/markup-compatibility/2006">
          <mc:Choice Requires="x14">
            <control shapeId="17429" r:id="rId5" name="Drop Down 21">
              <controlPr defaultSize="0" autoLine="0" autoPict="0">
                <anchor moveWithCells="1" sizeWithCells="1">
                  <from>
                    <xdr:col>2</xdr:col>
                    <xdr:colOff>25400</xdr:colOff>
                    <xdr:row>9</xdr:row>
                    <xdr:rowOff>12700</xdr:rowOff>
                  </from>
                  <to>
                    <xdr:col>2</xdr:col>
                    <xdr:colOff>1308100</xdr:colOff>
                    <xdr:row>10</xdr:row>
                    <xdr:rowOff>0</xdr:rowOff>
                  </to>
                </anchor>
              </controlPr>
            </control>
          </mc:Choice>
        </mc:AlternateContent>
        <mc:AlternateContent xmlns:mc="http://schemas.openxmlformats.org/markup-compatibility/2006">
          <mc:Choice Requires="x14">
            <control shapeId="17430" r:id="rId6" name="Drop Down 22">
              <controlPr defaultSize="0" autoLine="0" autoPict="0">
                <anchor moveWithCells="1" sizeWithCells="1">
                  <from>
                    <xdr:col>2</xdr:col>
                    <xdr:colOff>25400</xdr:colOff>
                    <xdr:row>10</xdr:row>
                    <xdr:rowOff>0</xdr:rowOff>
                  </from>
                  <to>
                    <xdr:col>2</xdr:col>
                    <xdr:colOff>1308100</xdr:colOff>
                    <xdr:row>10</xdr:row>
                    <xdr:rowOff>203200</xdr:rowOff>
                  </to>
                </anchor>
              </controlPr>
            </control>
          </mc:Choice>
        </mc:AlternateContent>
        <mc:AlternateContent xmlns:mc="http://schemas.openxmlformats.org/markup-compatibility/2006">
          <mc:Choice Requires="x14">
            <control shapeId="17431" r:id="rId7" name="Drop Down 23">
              <controlPr defaultSize="0" autoLine="0" autoPict="0">
                <anchor moveWithCells="1" sizeWithCells="1">
                  <from>
                    <xdr:col>2</xdr:col>
                    <xdr:colOff>25400</xdr:colOff>
                    <xdr:row>11</xdr:row>
                    <xdr:rowOff>0</xdr:rowOff>
                  </from>
                  <to>
                    <xdr:col>2</xdr:col>
                    <xdr:colOff>1308100</xdr:colOff>
                    <xdr:row>11</xdr:row>
                    <xdr:rowOff>203200</xdr:rowOff>
                  </to>
                </anchor>
              </controlPr>
            </control>
          </mc:Choice>
        </mc:AlternateContent>
        <mc:AlternateContent xmlns:mc="http://schemas.openxmlformats.org/markup-compatibility/2006">
          <mc:Choice Requires="x14">
            <control shapeId="17432" r:id="rId8" name="Drop Down 24">
              <controlPr defaultSize="0" autoLine="0" autoPict="0">
                <anchor moveWithCells="1" sizeWithCells="1">
                  <from>
                    <xdr:col>2</xdr:col>
                    <xdr:colOff>25400</xdr:colOff>
                    <xdr:row>12</xdr:row>
                    <xdr:rowOff>0</xdr:rowOff>
                  </from>
                  <to>
                    <xdr:col>2</xdr:col>
                    <xdr:colOff>1308100</xdr:colOff>
                    <xdr:row>12</xdr:row>
                    <xdr:rowOff>203200</xdr:rowOff>
                  </to>
                </anchor>
              </controlPr>
            </control>
          </mc:Choice>
        </mc:AlternateContent>
        <mc:AlternateContent xmlns:mc="http://schemas.openxmlformats.org/markup-compatibility/2006">
          <mc:Choice Requires="x14">
            <control shapeId="17433" r:id="rId9" name="Drop Down 25">
              <controlPr defaultSize="0" autoLine="0" autoPict="0">
                <anchor moveWithCells="1" sizeWithCells="1">
                  <from>
                    <xdr:col>2</xdr:col>
                    <xdr:colOff>25400</xdr:colOff>
                    <xdr:row>13</xdr:row>
                    <xdr:rowOff>12700</xdr:rowOff>
                  </from>
                  <to>
                    <xdr:col>2</xdr:col>
                    <xdr:colOff>1308100</xdr:colOff>
                    <xdr:row>14</xdr:row>
                    <xdr:rowOff>0</xdr:rowOff>
                  </to>
                </anchor>
              </controlPr>
            </control>
          </mc:Choice>
        </mc:AlternateContent>
        <mc:AlternateContent xmlns:mc="http://schemas.openxmlformats.org/markup-compatibility/2006">
          <mc:Choice Requires="x14">
            <control shapeId="17436" r:id="rId10" name="Drop Down 28">
              <controlPr defaultSize="0" autoLine="0" autoPict="0">
                <anchor moveWithCells="1" sizeWithCells="1">
                  <from>
                    <xdr:col>2</xdr:col>
                    <xdr:colOff>25400</xdr:colOff>
                    <xdr:row>17</xdr:row>
                    <xdr:rowOff>12700</xdr:rowOff>
                  </from>
                  <to>
                    <xdr:col>2</xdr:col>
                    <xdr:colOff>1308100</xdr:colOff>
                    <xdr:row>18</xdr:row>
                    <xdr:rowOff>0</xdr:rowOff>
                  </to>
                </anchor>
              </controlPr>
            </control>
          </mc:Choice>
        </mc:AlternateContent>
        <mc:AlternateContent xmlns:mc="http://schemas.openxmlformats.org/markup-compatibility/2006">
          <mc:Choice Requires="x14">
            <control shapeId="17437" r:id="rId11" name="Drop Down 29">
              <controlPr defaultSize="0" autoLine="0" autoPict="0">
                <anchor moveWithCells="1" sizeWithCells="1">
                  <from>
                    <xdr:col>2</xdr:col>
                    <xdr:colOff>25400</xdr:colOff>
                    <xdr:row>18</xdr:row>
                    <xdr:rowOff>12700</xdr:rowOff>
                  </from>
                  <to>
                    <xdr:col>2</xdr:col>
                    <xdr:colOff>1308100</xdr:colOff>
                    <xdr:row>19</xdr:row>
                    <xdr:rowOff>0</xdr:rowOff>
                  </to>
                </anchor>
              </controlPr>
            </control>
          </mc:Choice>
        </mc:AlternateContent>
        <mc:AlternateContent xmlns:mc="http://schemas.openxmlformats.org/markup-compatibility/2006">
          <mc:Choice Requires="x14">
            <control shapeId="17438" r:id="rId12" name="Drop Down 30">
              <controlPr defaultSize="0" autoLine="0" autoPict="0">
                <anchor moveWithCells="1" sizeWithCells="1">
                  <from>
                    <xdr:col>2</xdr:col>
                    <xdr:colOff>25400</xdr:colOff>
                    <xdr:row>19</xdr:row>
                    <xdr:rowOff>12700</xdr:rowOff>
                  </from>
                  <to>
                    <xdr:col>2</xdr:col>
                    <xdr:colOff>1308100</xdr:colOff>
                    <xdr:row>20</xdr:row>
                    <xdr:rowOff>0</xdr:rowOff>
                  </to>
                </anchor>
              </controlPr>
            </control>
          </mc:Choice>
        </mc:AlternateContent>
        <mc:AlternateContent xmlns:mc="http://schemas.openxmlformats.org/markup-compatibility/2006">
          <mc:Choice Requires="x14">
            <control shapeId="17439" r:id="rId13" name="Drop Down 31">
              <controlPr defaultSize="0" autoLine="0" autoPict="0">
                <anchor moveWithCells="1" sizeWithCells="1">
                  <from>
                    <xdr:col>2</xdr:col>
                    <xdr:colOff>25400</xdr:colOff>
                    <xdr:row>20</xdr:row>
                    <xdr:rowOff>12700</xdr:rowOff>
                  </from>
                  <to>
                    <xdr:col>2</xdr:col>
                    <xdr:colOff>1308100</xdr:colOff>
                    <xdr:row>21</xdr:row>
                    <xdr:rowOff>0</xdr:rowOff>
                  </to>
                </anchor>
              </controlPr>
            </control>
          </mc:Choice>
        </mc:AlternateContent>
        <mc:AlternateContent xmlns:mc="http://schemas.openxmlformats.org/markup-compatibility/2006">
          <mc:Choice Requires="x14">
            <control shapeId="17440" r:id="rId14" name="Drop Down 32">
              <controlPr defaultSize="0" autoLine="0" autoPict="0">
                <anchor moveWithCells="1" sizeWithCells="1">
                  <from>
                    <xdr:col>2</xdr:col>
                    <xdr:colOff>25400</xdr:colOff>
                    <xdr:row>21</xdr:row>
                    <xdr:rowOff>12700</xdr:rowOff>
                  </from>
                  <to>
                    <xdr:col>2</xdr:col>
                    <xdr:colOff>1308100</xdr:colOff>
                    <xdr:row>22</xdr:row>
                    <xdr:rowOff>0</xdr:rowOff>
                  </to>
                </anchor>
              </controlPr>
            </control>
          </mc:Choice>
        </mc:AlternateContent>
        <mc:AlternateContent xmlns:mc="http://schemas.openxmlformats.org/markup-compatibility/2006">
          <mc:Choice Requires="x14">
            <control shapeId="17441" r:id="rId15" name="Drop Down 33">
              <controlPr defaultSize="0" autoLine="0" autoPict="0">
                <anchor moveWithCells="1" sizeWithCells="1">
                  <from>
                    <xdr:col>2</xdr:col>
                    <xdr:colOff>25400</xdr:colOff>
                    <xdr:row>22</xdr:row>
                    <xdr:rowOff>12700</xdr:rowOff>
                  </from>
                  <to>
                    <xdr:col>2</xdr:col>
                    <xdr:colOff>1308100</xdr:colOff>
                    <xdr:row>23</xdr:row>
                    <xdr:rowOff>0</xdr:rowOff>
                  </to>
                </anchor>
              </controlPr>
            </control>
          </mc:Choice>
        </mc:AlternateContent>
        <mc:AlternateContent xmlns:mc="http://schemas.openxmlformats.org/markup-compatibility/2006">
          <mc:Choice Requires="x14">
            <control shapeId="17442" r:id="rId16" name="Drop Down 34">
              <controlPr defaultSize="0" autoLine="0" autoPict="0">
                <anchor moveWithCells="1" sizeWithCells="1">
                  <from>
                    <xdr:col>2</xdr:col>
                    <xdr:colOff>25400</xdr:colOff>
                    <xdr:row>23</xdr:row>
                    <xdr:rowOff>12700</xdr:rowOff>
                  </from>
                  <to>
                    <xdr:col>2</xdr:col>
                    <xdr:colOff>1308100</xdr:colOff>
                    <xdr:row>24</xdr:row>
                    <xdr:rowOff>0</xdr:rowOff>
                  </to>
                </anchor>
              </controlPr>
            </control>
          </mc:Choice>
        </mc:AlternateContent>
        <mc:AlternateContent xmlns:mc="http://schemas.openxmlformats.org/markup-compatibility/2006">
          <mc:Choice Requires="x14">
            <control shapeId="17443" r:id="rId17" name="Drop Down 35">
              <controlPr defaultSize="0" autoLine="0" autoPict="0">
                <anchor moveWithCells="1" sizeWithCells="1">
                  <from>
                    <xdr:col>2</xdr:col>
                    <xdr:colOff>25400</xdr:colOff>
                    <xdr:row>24</xdr:row>
                    <xdr:rowOff>12700</xdr:rowOff>
                  </from>
                  <to>
                    <xdr:col>2</xdr:col>
                    <xdr:colOff>1308100</xdr:colOff>
                    <xdr:row>25</xdr:row>
                    <xdr:rowOff>0</xdr:rowOff>
                  </to>
                </anchor>
              </controlPr>
            </control>
          </mc:Choice>
        </mc:AlternateContent>
        <mc:AlternateContent xmlns:mc="http://schemas.openxmlformats.org/markup-compatibility/2006">
          <mc:Choice Requires="x14">
            <control shapeId="71177" r:id="rId18" name="Drop Down 1545">
              <controlPr locked="0" defaultSize="0" autoLine="0" autoPict="0">
                <anchor moveWithCells="1" sizeWithCells="1">
                  <from>
                    <xdr:col>10</xdr:col>
                    <xdr:colOff>1219200</xdr:colOff>
                    <xdr:row>6</xdr:row>
                    <xdr:rowOff>12700</xdr:rowOff>
                  </from>
                  <to>
                    <xdr:col>11</xdr:col>
                    <xdr:colOff>876300</xdr:colOff>
                    <xdr:row>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48"/>
  <sheetViews>
    <sheetView showGridLines="0" showRowColHeaders="0" zoomScaleNormal="100" zoomScalePageLayoutView="93" workbookViewId="0">
      <selection activeCell="D9" sqref="D9"/>
    </sheetView>
  </sheetViews>
  <sheetFormatPr baseColWidth="10" defaultColWidth="0" defaultRowHeight="13" zeroHeight="1"/>
  <cols>
    <col min="1" max="1" width="6.33203125" style="1" customWidth="1"/>
    <col min="2" max="2" width="48.5" style="1" customWidth="1"/>
    <col min="3" max="3" width="18.6640625" style="1" customWidth="1"/>
    <col min="4" max="4" width="17.5" style="1" customWidth="1"/>
    <col min="5" max="5" width="21.33203125" style="1" customWidth="1"/>
    <col min="6" max="6" width="6.5" style="1" customWidth="1"/>
    <col min="7" max="7" width="5.5" style="1" customWidth="1"/>
    <col min="8" max="8" width="4.6640625" style="1" customWidth="1"/>
    <col min="9" max="9" width="1" style="1" customWidth="1"/>
    <col min="10" max="10" width="2.5" style="1" customWidth="1"/>
    <col min="11" max="11" width="17.5" style="1" customWidth="1"/>
    <col min="12" max="12" width="13.6640625" style="1" customWidth="1"/>
    <col min="13" max="13" width="1.83203125" style="1" customWidth="1"/>
    <col min="14" max="19" width="9.1640625" style="1" hidden="1" customWidth="1"/>
    <col min="20" max="20" width="9.1640625" style="52" hidden="1" customWidth="1"/>
    <col min="21" max="16384" width="9.1640625" style="1" hidden="1"/>
  </cols>
  <sheetData>
    <row r="1" spans="1:20" ht="15" customHeight="1"/>
    <row r="2" spans="1:20" ht="18.75" customHeight="1">
      <c r="A2" s="195" t="s">
        <v>73</v>
      </c>
      <c r="B2" s="36"/>
      <c r="C2" s="37"/>
      <c r="D2" s="37"/>
      <c r="E2" s="37"/>
      <c r="F2" s="37"/>
      <c r="G2" s="37"/>
      <c r="H2" s="37"/>
      <c r="I2" s="3"/>
    </row>
    <row r="3" spans="1:20" ht="15" customHeight="1"/>
    <row r="4" spans="1:20" ht="15" customHeight="1">
      <c r="J4" s="72"/>
      <c r="K4" s="4"/>
      <c r="L4" s="69"/>
    </row>
    <row r="5" spans="1:20" ht="15" customHeight="1" thickBot="1">
      <c r="J5" s="72"/>
      <c r="K5" s="92" t="s">
        <v>67</v>
      </c>
      <c r="L5" s="86"/>
    </row>
    <row r="6" spans="1:20" ht="17" customHeight="1">
      <c r="A6" s="18"/>
      <c r="B6" s="19"/>
      <c r="C6" s="19"/>
      <c r="D6" s="20"/>
      <c r="E6" s="20"/>
      <c r="F6" s="21"/>
      <c r="G6" s="21"/>
      <c r="H6" s="25"/>
      <c r="I6" s="12"/>
      <c r="J6" s="72"/>
      <c r="K6" s="4"/>
      <c r="L6" s="69"/>
    </row>
    <row r="7" spans="1:20" ht="17" customHeight="1">
      <c r="A7" s="26"/>
      <c r="B7" s="230" t="s">
        <v>6</v>
      </c>
      <c r="C7" s="13"/>
      <c r="D7" s="14"/>
      <c r="E7" s="14"/>
      <c r="F7" s="12"/>
      <c r="G7" s="12"/>
      <c r="H7" s="27"/>
      <c r="I7" s="12"/>
      <c r="K7" s="85" t="s">
        <v>118</v>
      </c>
      <c r="L7" s="72"/>
    </row>
    <row r="8" spans="1:20" s="5" customFormat="1" ht="17" customHeight="1">
      <c r="A8" s="28"/>
      <c r="B8" s="65"/>
      <c r="C8" s="67" t="s">
        <v>11</v>
      </c>
      <c r="D8" s="68" t="s">
        <v>12</v>
      </c>
      <c r="E8" s="22" t="str">
        <f>VLOOKUP('Entertainment-Eating-Out'!$T$28,$P$15:$S$19,4,0) &amp; " Amount"</f>
        <v>Quarterly Amount</v>
      </c>
      <c r="F8" s="46"/>
      <c r="G8" s="46"/>
      <c r="H8" s="29"/>
      <c r="I8" s="11"/>
      <c r="T8" s="53"/>
    </row>
    <row r="9" spans="1:20" ht="17" customHeight="1">
      <c r="A9" s="26"/>
      <c r="B9" s="64" t="s">
        <v>39</v>
      </c>
      <c r="C9" s="78"/>
      <c r="D9" s="23">
        <v>0</v>
      </c>
      <c r="E9" s="24">
        <f>D9*VLOOKUP($T9,$P$15:$S$19,3,0)/VLOOKUP('Entertainment-Eating-Out'!$T$28,$P$15:$S$19,3,0)</f>
        <v>0</v>
      </c>
      <c r="F9" s="42"/>
      <c r="G9" s="42"/>
      <c r="H9" s="27"/>
      <c r="I9" s="12"/>
      <c r="J9" s="87"/>
      <c r="K9" s="83" t="s">
        <v>2</v>
      </c>
      <c r="L9" s="87"/>
      <c r="T9" s="10">
        <v>5</v>
      </c>
    </row>
    <row r="10" spans="1:20" ht="17" customHeight="1">
      <c r="A10" s="26"/>
      <c r="B10" s="64" t="s">
        <v>79</v>
      </c>
      <c r="C10" s="78"/>
      <c r="D10" s="23">
        <v>0</v>
      </c>
      <c r="E10" s="24">
        <f>D10*VLOOKUP($T10,$P$15:$S$19,3,0)/VLOOKUP('Entertainment-Eating-Out'!$T$28,$P$15:$S$19,3,0)</f>
        <v>0</v>
      </c>
      <c r="F10" s="42"/>
      <c r="G10" s="42"/>
      <c r="H10" s="27"/>
      <c r="I10" s="12"/>
      <c r="J10" s="88"/>
      <c r="K10" s="183" t="s">
        <v>115</v>
      </c>
      <c r="L10" s="184">
        <f>Income!$E$20</f>
        <v>0</v>
      </c>
      <c r="T10" s="10">
        <v>5</v>
      </c>
    </row>
    <row r="11" spans="1:20" ht="17" customHeight="1">
      <c r="A11" s="26"/>
      <c r="B11" s="64" t="s">
        <v>80</v>
      </c>
      <c r="C11" s="78"/>
      <c r="D11" s="23">
        <v>0</v>
      </c>
      <c r="E11" s="24">
        <f>D11*VLOOKUP($T11,$P$15:$S$19,3,0)/VLOOKUP('Entertainment-Eating-Out'!$T$28,$P$15:$S$19,3,0)</f>
        <v>0</v>
      </c>
      <c r="F11" s="42"/>
      <c r="G11" s="42"/>
      <c r="H11" s="27"/>
      <c r="I11" s="12"/>
      <c r="J11" s="72"/>
      <c r="K11" s="72"/>
      <c r="L11" s="82"/>
      <c r="T11" s="10">
        <v>1</v>
      </c>
    </row>
    <row r="12" spans="1:20" ht="17" customHeight="1">
      <c r="A12" s="26"/>
      <c r="B12" s="64" t="s">
        <v>40</v>
      </c>
      <c r="C12" s="78"/>
      <c r="D12" s="23">
        <v>0</v>
      </c>
      <c r="E12" s="24">
        <f>D12*VLOOKUP($T12,$P$15:$S$19,3,0)/VLOOKUP('Entertainment-Eating-Out'!$T$28,$P$15:$S$19,3,0)</f>
        <v>0</v>
      </c>
      <c r="F12" s="42"/>
      <c r="G12" s="42"/>
      <c r="H12" s="27"/>
      <c r="I12" s="208"/>
      <c r="J12" s="205" t="s">
        <v>0</v>
      </c>
      <c r="K12" s="206"/>
      <c r="L12" s="207">
        <f>L10</f>
        <v>0</v>
      </c>
      <c r="T12" s="10">
        <v>5</v>
      </c>
    </row>
    <row r="13" spans="1:20" ht="17" customHeight="1">
      <c r="A13" s="26"/>
      <c r="B13" s="64" t="s">
        <v>41</v>
      </c>
      <c r="C13" s="78"/>
      <c r="D13" s="23">
        <v>0</v>
      </c>
      <c r="E13" s="24">
        <f>D13*VLOOKUP($T13,$P$15:$S$19,3,0)/VLOOKUP('Entertainment-Eating-Out'!$T$28,$P$15:$S$19,3,0)</f>
        <v>0</v>
      </c>
      <c r="F13" s="42"/>
      <c r="G13" s="42"/>
      <c r="H13" s="27"/>
      <c r="I13" s="12"/>
      <c r="T13" s="10">
        <v>5</v>
      </c>
    </row>
    <row r="14" spans="1:20" ht="17" customHeight="1">
      <c r="A14" s="26"/>
      <c r="B14" s="64" t="s">
        <v>42</v>
      </c>
      <c r="C14" s="78"/>
      <c r="D14" s="23">
        <v>0</v>
      </c>
      <c r="E14" s="24">
        <f>D14*VLOOKUP($T14,$P$15:$S$19,3,0)/VLOOKUP('Entertainment-Eating-Out'!$T$28,$P$15:$S$19,3,0)</f>
        <v>0</v>
      </c>
      <c r="F14" s="42"/>
      <c r="G14" s="42"/>
      <c r="H14" s="27"/>
      <c r="I14" s="12"/>
      <c r="J14" s="87"/>
      <c r="K14" s="83" t="s">
        <v>68</v>
      </c>
      <c r="L14" s="84"/>
      <c r="Q14" s="1" t="s">
        <v>70</v>
      </c>
      <c r="R14" s="1" t="s">
        <v>101</v>
      </c>
      <c r="S14" s="1" t="s">
        <v>12</v>
      </c>
      <c r="T14" s="10">
        <v>3</v>
      </c>
    </row>
    <row r="15" spans="1:20" ht="17" customHeight="1">
      <c r="A15" s="26"/>
      <c r="B15" s="64" t="s">
        <v>19</v>
      </c>
      <c r="C15" s="78"/>
      <c r="D15" s="23">
        <v>0</v>
      </c>
      <c r="E15" s="24">
        <f>D15*VLOOKUP($T15,$P$15:$S$19,3,0)/VLOOKUP('Entertainment-Eating-Out'!$T$28,$P$15:$S$19,3,0)</f>
        <v>0</v>
      </c>
      <c r="F15" s="42"/>
      <c r="G15" s="42"/>
      <c r="H15" s="27"/>
      <c r="I15" s="12"/>
      <c r="J15" s="89"/>
      <c r="K15" s="102" t="s">
        <v>75</v>
      </c>
      <c r="L15" s="182">
        <f>'Financial-Commitments'!E23</f>
        <v>0</v>
      </c>
      <c r="P15" s="1">
        <v>1</v>
      </c>
      <c r="Q15" s="1" t="s">
        <v>62</v>
      </c>
      <c r="R15" s="1">
        <v>52</v>
      </c>
      <c r="S15" s="1" t="s">
        <v>62</v>
      </c>
      <c r="T15" s="10">
        <v>3</v>
      </c>
    </row>
    <row r="16" spans="1:20" ht="17" customHeight="1">
      <c r="A16" s="26"/>
      <c r="B16" s="58"/>
      <c r="C16" s="58"/>
      <c r="D16" s="70" t="s">
        <v>66</v>
      </c>
      <c r="E16" s="71">
        <f>SUM(E9:E15)</f>
        <v>0</v>
      </c>
      <c r="F16" s="42"/>
      <c r="G16" s="42"/>
      <c r="H16" s="27"/>
      <c r="I16" s="12"/>
      <c r="J16" s="89"/>
      <c r="K16" s="102" t="s">
        <v>4</v>
      </c>
      <c r="L16" s="182">
        <f>'Home-Utilities'!$E$15</f>
        <v>0</v>
      </c>
      <c r="P16" s="1">
        <v>2</v>
      </c>
      <c r="Q16" s="1" t="s">
        <v>63</v>
      </c>
      <c r="R16" s="1">
        <v>26</v>
      </c>
      <c r="S16" s="1" t="s">
        <v>100</v>
      </c>
    </row>
    <row r="17" spans="1:20" ht="17" customHeight="1">
      <c r="A17" s="26"/>
      <c r="B17" s="232" t="s">
        <v>7</v>
      </c>
      <c r="C17" s="76"/>
      <c r="D17" s="74"/>
      <c r="E17" s="71"/>
      <c r="F17" s="42"/>
      <c r="G17" s="42"/>
      <c r="H17" s="27"/>
      <c r="I17" s="12"/>
      <c r="J17" s="89"/>
      <c r="K17" s="102" t="s">
        <v>5</v>
      </c>
      <c r="L17" s="182">
        <f>'Home-Utilities'!$E$26</f>
        <v>0</v>
      </c>
      <c r="P17" s="1">
        <v>3</v>
      </c>
      <c r="Q17" s="1" t="s">
        <v>64</v>
      </c>
      <c r="R17" s="1">
        <v>12</v>
      </c>
      <c r="S17" s="1" t="s">
        <v>64</v>
      </c>
    </row>
    <row r="18" spans="1:20" ht="17" customHeight="1">
      <c r="A18" s="26"/>
      <c r="B18" s="79"/>
      <c r="C18" s="76"/>
      <c r="D18" s="77"/>
      <c r="E18" s="71"/>
      <c r="F18" s="42"/>
      <c r="G18" s="42"/>
      <c r="H18" s="27"/>
      <c r="I18" s="12"/>
      <c r="J18" s="89"/>
      <c r="K18" s="102" t="s">
        <v>6</v>
      </c>
      <c r="L18" s="182">
        <f>'Education-Health'!$E$16</f>
        <v>0</v>
      </c>
      <c r="P18" s="1">
        <v>4</v>
      </c>
      <c r="Q18" s="1" t="s">
        <v>71</v>
      </c>
      <c r="R18" s="1">
        <v>4</v>
      </c>
      <c r="S18" s="1" t="s">
        <v>71</v>
      </c>
    </row>
    <row r="19" spans="1:20" ht="17" customHeight="1">
      <c r="A19" s="26"/>
      <c r="B19" s="64" t="s">
        <v>43</v>
      </c>
      <c r="C19" s="78"/>
      <c r="D19" s="23">
        <v>0</v>
      </c>
      <c r="E19" s="24">
        <f>D19*VLOOKUP($T19,$P$15:$S$19,3,0)/VLOOKUP('Entertainment-Eating-Out'!$T$28,$P$15:$S$19,3,0)</f>
        <v>0</v>
      </c>
      <c r="F19" s="42"/>
      <c r="G19" s="42"/>
      <c r="H19" s="27"/>
      <c r="I19" s="12"/>
      <c r="J19" s="89"/>
      <c r="K19" s="102" t="s">
        <v>7</v>
      </c>
      <c r="L19" s="182">
        <f>'Education-Health'!$E$27</f>
        <v>0</v>
      </c>
      <c r="P19" s="1">
        <v>5</v>
      </c>
      <c r="Q19" s="1" t="s">
        <v>65</v>
      </c>
      <c r="R19" s="1">
        <v>1</v>
      </c>
      <c r="S19" s="1" t="s">
        <v>99</v>
      </c>
      <c r="T19" s="10">
        <v>3</v>
      </c>
    </row>
    <row r="20" spans="1:20" ht="17" customHeight="1">
      <c r="A20" s="26"/>
      <c r="B20" s="64" t="s">
        <v>44</v>
      </c>
      <c r="C20" s="78"/>
      <c r="D20" s="23">
        <v>0</v>
      </c>
      <c r="E20" s="24">
        <f>D20*VLOOKUP($T20,$P$15:$S$19,3,0)/VLOOKUP('Entertainment-Eating-Out'!$T$28,$P$15:$S$19,3,0)</f>
        <v>0</v>
      </c>
      <c r="F20" s="42"/>
      <c r="G20" s="42"/>
      <c r="H20" s="27"/>
      <c r="I20" s="12"/>
      <c r="J20" s="89"/>
      <c r="K20" s="102" t="s">
        <v>8</v>
      </c>
      <c r="L20" s="182">
        <f>'Shopping-Transport'!$E$17</f>
        <v>0</v>
      </c>
      <c r="T20" s="10">
        <v>3</v>
      </c>
    </row>
    <row r="21" spans="1:20" ht="17" customHeight="1">
      <c r="A21" s="26"/>
      <c r="B21" s="64" t="s">
        <v>45</v>
      </c>
      <c r="C21" s="78"/>
      <c r="D21" s="23">
        <v>0</v>
      </c>
      <c r="E21" s="24">
        <f>D21*VLOOKUP($T21,$P$15:$S$19,3,0)/VLOOKUP('Entertainment-Eating-Out'!$T$28,$P$15:$S$19,3,0)</f>
        <v>0</v>
      </c>
      <c r="F21" s="42"/>
      <c r="G21" s="42"/>
      <c r="H21" s="27"/>
      <c r="I21" s="12"/>
      <c r="J21" s="89"/>
      <c r="K21" s="102" t="s">
        <v>9</v>
      </c>
      <c r="L21" s="182">
        <f>'Shopping-Transport'!$E$27</f>
        <v>0</v>
      </c>
      <c r="T21" s="10">
        <v>5</v>
      </c>
    </row>
    <row r="22" spans="1:20" ht="17" customHeight="1">
      <c r="A22" s="26"/>
      <c r="B22" s="64" t="s">
        <v>46</v>
      </c>
      <c r="C22" s="78"/>
      <c r="D22" s="23">
        <v>0</v>
      </c>
      <c r="E22" s="24">
        <f>D22*VLOOKUP($T22,$P$15:$S$19,3,0)/VLOOKUP('Entertainment-Eating-Out'!$T$28,$P$15:$S$19,3,0)</f>
        <v>0</v>
      </c>
      <c r="F22" s="42"/>
      <c r="G22" s="42"/>
      <c r="H22" s="27"/>
      <c r="I22" s="12"/>
      <c r="J22" s="89"/>
      <c r="K22" s="102" t="s">
        <v>10</v>
      </c>
      <c r="L22" s="182">
        <f>'Entertainment-Eating-Out'!$E$19</f>
        <v>0</v>
      </c>
      <c r="T22" s="10">
        <v>5</v>
      </c>
    </row>
    <row r="23" spans="1:20" ht="17" customHeight="1">
      <c r="A23" s="26"/>
      <c r="B23" s="64" t="s">
        <v>81</v>
      </c>
      <c r="C23" s="78"/>
      <c r="D23" s="23">
        <v>0</v>
      </c>
      <c r="E23" s="24">
        <f>D23*VLOOKUP($T23,$P$15:$S$19,3,0)/VLOOKUP('Entertainment-Eating-Out'!$T$28,$P$15:$S$19,3,0)</f>
        <v>0</v>
      </c>
      <c r="F23" s="42"/>
      <c r="G23" s="42"/>
      <c r="H23" s="27"/>
      <c r="I23" s="12"/>
      <c r="J23" s="89"/>
      <c r="K23" s="102" t="s">
        <v>72</v>
      </c>
      <c r="L23" s="182">
        <f>'Entertainment-Eating-Out'!$E$27</f>
        <v>0</v>
      </c>
      <c r="T23" s="10">
        <v>5</v>
      </c>
    </row>
    <row r="24" spans="1:20" ht="17" customHeight="1">
      <c r="A24" s="26"/>
      <c r="B24" s="64" t="s">
        <v>82</v>
      </c>
      <c r="C24" s="78"/>
      <c r="D24" s="23">
        <v>0</v>
      </c>
      <c r="E24" s="24">
        <f>D24*VLOOKUP($T24,$P$15:$S$19,3,0)/VLOOKUP('Entertainment-Eating-Out'!$T$28,$P$15:$S$19,3,0)</f>
        <v>0</v>
      </c>
      <c r="F24" s="42"/>
      <c r="G24" s="42"/>
      <c r="H24" s="27"/>
      <c r="I24" s="12"/>
      <c r="J24" s="72"/>
      <c r="T24" s="10">
        <v>5</v>
      </c>
    </row>
    <row r="25" spans="1:20" ht="17" customHeight="1">
      <c r="A25" s="26"/>
      <c r="B25" s="64" t="s">
        <v>47</v>
      </c>
      <c r="C25" s="78"/>
      <c r="D25" s="23">
        <v>0</v>
      </c>
      <c r="E25" s="24">
        <f>D25*VLOOKUP($T25,$P$15:$S$19,3,0)/VLOOKUP('Entertainment-Eating-Out'!$T$28,$P$15:$S$19,3,0)</f>
        <v>0</v>
      </c>
      <c r="F25" s="42"/>
      <c r="G25" s="42"/>
      <c r="H25" s="27"/>
      <c r="I25" s="12"/>
      <c r="J25" s="205" t="s">
        <v>1</v>
      </c>
      <c r="K25" s="206"/>
      <c r="L25" s="207">
        <f>SUM(L15:L23)</f>
        <v>0</v>
      </c>
      <c r="T25" s="10">
        <v>5</v>
      </c>
    </row>
    <row r="26" spans="1:20" ht="17" customHeight="1">
      <c r="A26" s="26"/>
      <c r="B26" s="64" t="s">
        <v>103</v>
      </c>
      <c r="C26" s="78"/>
      <c r="D26" s="23">
        <v>0</v>
      </c>
      <c r="E26" s="24">
        <f>D26*VLOOKUP($T26,$P$15:$S$19,3,0)/VLOOKUP('Entertainment-Eating-Out'!$T$28,$P$15:$S$19,3,0)</f>
        <v>0</v>
      </c>
      <c r="F26" s="42"/>
      <c r="G26" s="42"/>
      <c r="H26" s="27"/>
      <c r="I26" s="12"/>
      <c r="J26" s="72"/>
      <c r="T26" s="10">
        <v>3</v>
      </c>
    </row>
    <row r="27" spans="1:20" ht="17" customHeight="1">
      <c r="A27" s="26"/>
      <c r="B27" s="58"/>
      <c r="C27" s="58"/>
      <c r="D27" s="70" t="s">
        <v>66</v>
      </c>
      <c r="E27" s="71">
        <f>SUM(E19:E26)</f>
        <v>0</v>
      </c>
      <c r="F27" s="42"/>
      <c r="G27" s="42"/>
      <c r="H27" s="27"/>
      <c r="I27" s="12"/>
      <c r="J27" s="72"/>
      <c r="K27" s="95"/>
      <c r="L27" s="96"/>
    </row>
    <row r="28" spans="1:20" ht="17" customHeight="1">
      <c r="A28" s="26"/>
      <c r="B28" s="42"/>
      <c r="C28" s="42"/>
      <c r="D28" s="43"/>
      <c r="E28" s="44"/>
      <c r="F28" s="42"/>
      <c r="G28" s="42"/>
      <c r="H28" s="27"/>
      <c r="I28" s="12"/>
      <c r="J28" s="237" t="s">
        <v>136</v>
      </c>
      <c r="L28" s="240">
        <f>L12-L25</f>
        <v>0</v>
      </c>
    </row>
    <row r="29" spans="1:20" ht="17" customHeight="1">
      <c r="A29" s="26"/>
      <c r="B29" s="42"/>
      <c r="C29" s="42"/>
      <c r="D29" s="43"/>
      <c r="E29" s="45"/>
      <c r="F29" s="42"/>
      <c r="G29" s="42"/>
      <c r="H29" s="27"/>
      <c r="I29" s="12"/>
      <c r="J29" s="72"/>
      <c r="K29" s="239"/>
      <c r="L29" s="238" t="str">
        <f>Results!$L$29</f>
        <v>per quarter</v>
      </c>
    </row>
    <row r="30" spans="1:20" ht="17" customHeight="1">
      <c r="A30" s="26"/>
      <c r="B30" s="42"/>
      <c r="C30" s="42"/>
      <c r="D30" s="43"/>
      <c r="E30" s="45"/>
      <c r="F30" s="42"/>
      <c r="G30" s="42"/>
      <c r="H30" s="27"/>
      <c r="I30" s="12"/>
      <c r="J30" s="72"/>
      <c r="L30" s="234"/>
    </row>
    <row r="31" spans="1:20" ht="17" customHeight="1">
      <c r="A31" s="26"/>
      <c r="B31" s="12"/>
      <c r="C31" s="12"/>
      <c r="D31" s="14"/>
      <c r="E31" s="17"/>
      <c r="F31" s="12"/>
      <c r="G31" s="12"/>
      <c r="H31" s="27"/>
      <c r="I31" s="12"/>
      <c r="J31" s="72"/>
      <c r="K31" s="239"/>
      <c r="L31" s="239"/>
    </row>
    <row r="32" spans="1:20" ht="17" customHeight="1" thickBot="1">
      <c r="A32" s="30"/>
      <c r="B32" s="31"/>
      <c r="C32" s="31"/>
      <c r="D32" s="32"/>
      <c r="E32" s="33"/>
      <c r="F32" s="31"/>
      <c r="G32" s="31"/>
      <c r="H32" s="34"/>
      <c r="I32" s="12"/>
      <c r="J32" s="72"/>
      <c r="L32" s="236"/>
    </row>
    <row r="33" spans="1:12" ht="16">
      <c r="A33" s="56"/>
      <c r="B33" s="57" t="s">
        <v>97</v>
      </c>
      <c r="J33" s="72"/>
      <c r="K33" s="72"/>
      <c r="L33" s="72"/>
    </row>
    <row r="35" spans="1:12" ht="9" hidden="1" customHeight="1"/>
    <row r="36" spans="1:12" hidden="1">
      <c r="L36" s="2"/>
    </row>
    <row r="37" spans="1:12" hidden="1">
      <c r="L37" s="2"/>
    </row>
    <row r="38" spans="1:12" hidden="1">
      <c r="L38" s="2"/>
    </row>
    <row r="39" spans="1:12" hidden="1">
      <c r="L39" s="2"/>
    </row>
    <row r="40" spans="1:12" hidden="1">
      <c r="L40" s="2"/>
    </row>
    <row r="48" spans="1:12" hidden="1">
      <c r="D48" s="51"/>
    </row>
  </sheetData>
  <sheetProtection sheet="1" objects="1" scenarios="1" selectLockedCells="1"/>
  <customSheetViews>
    <customSheetView guid="{5DEB68D0-18B0-409F-A1B7-526211C97239}" showGridLines="0" fitToPage="1" hiddenRows="1" hiddenColumns="1">
      <pageMargins left="0.70866141732283472" right="0.70866141732283472" top="0.74803149606299213" bottom="0.74803149606299213" header="0.31496062992125984" footer="0.31496062992125984"/>
      <pageSetup paperSize="9" orientation="portrait"/>
    </customSheetView>
  </customSheetViews>
  <phoneticPr fontId="7" type="noConversion"/>
  <conditionalFormatting sqref="L28">
    <cfRule type="expression" dxfId="9" priority="1">
      <formula>$L$28&gt;0</formula>
    </cfRule>
    <cfRule type="expression" dxfId="8" priority="2">
      <formula>$L$28&lt;0</formula>
    </cfRule>
  </conditionalFormatting>
  <dataValidations count="1">
    <dataValidation type="whole" allowBlank="1" showInputMessage="1" showErrorMessage="1" error="Please enter a number between $0 and $1,000,000" sqref="D9:D15 D19:D26">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24" r:id="rId4" name="Drop Down 20">
              <controlPr defaultSize="0" autoLine="0" autoPict="0">
                <anchor moveWithCells="1" sizeWithCells="1">
                  <from>
                    <xdr:col>2</xdr:col>
                    <xdr:colOff>12700</xdr:colOff>
                    <xdr:row>8</xdr:row>
                    <xdr:rowOff>0</xdr:rowOff>
                  </from>
                  <to>
                    <xdr:col>2</xdr:col>
                    <xdr:colOff>1308100</xdr:colOff>
                    <xdr:row>8</xdr:row>
                    <xdr:rowOff>203200</xdr:rowOff>
                  </to>
                </anchor>
              </controlPr>
            </control>
          </mc:Choice>
        </mc:AlternateContent>
        <mc:AlternateContent xmlns:mc="http://schemas.openxmlformats.org/markup-compatibility/2006">
          <mc:Choice Requires="x14">
            <control shapeId="21525" r:id="rId5" name="Drop Down 21">
              <controlPr defaultSize="0" autoLine="0" autoPict="0">
                <anchor moveWithCells="1" sizeWithCells="1">
                  <from>
                    <xdr:col>2</xdr:col>
                    <xdr:colOff>12700</xdr:colOff>
                    <xdr:row>9</xdr:row>
                    <xdr:rowOff>0</xdr:rowOff>
                  </from>
                  <to>
                    <xdr:col>2</xdr:col>
                    <xdr:colOff>1308100</xdr:colOff>
                    <xdr:row>9</xdr:row>
                    <xdr:rowOff>203200</xdr:rowOff>
                  </to>
                </anchor>
              </controlPr>
            </control>
          </mc:Choice>
        </mc:AlternateContent>
        <mc:AlternateContent xmlns:mc="http://schemas.openxmlformats.org/markup-compatibility/2006">
          <mc:Choice Requires="x14">
            <control shapeId="21526" r:id="rId6" name="Drop Down 22">
              <controlPr defaultSize="0" autoLine="0" autoPict="0">
                <anchor moveWithCells="1" sizeWithCells="1">
                  <from>
                    <xdr:col>2</xdr:col>
                    <xdr:colOff>12700</xdr:colOff>
                    <xdr:row>10</xdr:row>
                    <xdr:rowOff>0</xdr:rowOff>
                  </from>
                  <to>
                    <xdr:col>2</xdr:col>
                    <xdr:colOff>1308100</xdr:colOff>
                    <xdr:row>10</xdr:row>
                    <xdr:rowOff>203200</xdr:rowOff>
                  </to>
                </anchor>
              </controlPr>
            </control>
          </mc:Choice>
        </mc:AlternateContent>
        <mc:AlternateContent xmlns:mc="http://schemas.openxmlformats.org/markup-compatibility/2006">
          <mc:Choice Requires="x14">
            <control shapeId="21527" r:id="rId7" name="Drop Down 23">
              <controlPr defaultSize="0" autoLine="0" autoPict="0">
                <anchor moveWithCells="1" sizeWithCells="1">
                  <from>
                    <xdr:col>2</xdr:col>
                    <xdr:colOff>12700</xdr:colOff>
                    <xdr:row>11</xdr:row>
                    <xdr:rowOff>0</xdr:rowOff>
                  </from>
                  <to>
                    <xdr:col>2</xdr:col>
                    <xdr:colOff>1308100</xdr:colOff>
                    <xdr:row>11</xdr:row>
                    <xdr:rowOff>203200</xdr:rowOff>
                  </to>
                </anchor>
              </controlPr>
            </control>
          </mc:Choice>
        </mc:AlternateContent>
        <mc:AlternateContent xmlns:mc="http://schemas.openxmlformats.org/markup-compatibility/2006">
          <mc:Choice Requires="x14">
            <control shapeId="21528" r:id="rId8" name="Drop Down 24">
              <controlPr defaultSize="0" autoLine="0" autoPict="0">
                <anchor moveWithCells="1" sizeWithCells="1">
                  <from>
                    <xdr:col>2</xdr:col>
                    <xdr:colOff>12700</xdr:colOff>
                    <xdr:row>12</xdr:row>
                    <xdr:rowOff>0</xdr:rowOff>
                  </from>
                  <to>
                    <xdr:col>2</xdr:col>
                    <xdr:colOff>1308100</xdr:colOff>
                    <xdr:row>12</xdr:row>
                    <xdr:rowOff>203200</xdr:rowOff>
                  </to>
                </anchor>
              </controlPr>
            </control>
          </mc:Choice>
        </mc:AlternateContent>
        <mc:AlternateContent xmlns:mc="http://schemas.openxmlformats.org/markup-compatibility/2006">
          <mc:Choice Requires="x14">
            <control shapeId="21529" r:id="rId9" name="Drop Down 25">
              <controlPr defaultSize="0" autoLine="0" autoPict="0">
                <anchor moveWithCells="1" sizeWithCells="1">
                  <from>
                    <xdr:col>2</xdr:col>
                    <xdr:colOff>12700</xdr:colOff>
                    <xdr:row>13</xdr:row>
                    <xdr:rowOff>0</xdr:rowOff>
                  </from>
                  <to>
                    <xdr:col>2</xdr:col>
                    <xdr:colOff>1308100</xdr:colOff>
                    <xdr:row>13</xdr:row>
                    <xdr:rowOff>203200</xdr:rowOff>
                  </to>
                </anchor>
              </controlPr>
            </control>
          </mc:Choice>
        </mc:AlternateContent>
        <mc:AlternateContent xmlns:mc="http://schemas.openxmlformats.org/markup-compatibility/2006">
          <mc:Choice Requires="x14">
            <control shapeId="21530" r:id="rId10" name="Drop Down 26">
              <controlPr defaultSize="0" autoLine="0" autoPict="0">
                <anchor moveWithCells="1" sizeWithCells="1">
                  <from>
                    <xdr:col>2</xdr:col>
                    <xdr:colOff>12700</xdr:colOff>
                    <xdr:row>14</xdr:row>
                    <xdr:rowOff>0</xdr:rowOff>
                  </from>
                  <to>
                    <xdr:col>2</xdr:col>
                    <xdr:colOff>1308100</xdr:colOff>
                    <xdr:row>14</xdr:row>
                    <xdr:rowOff>203200</xdr:rowOff>
                  </to>
                </anchor>
              </controlPr>
            </control>
          </mc:Choice>
        </mc:AlternateContent>
        <mc:AlternateContent xmlns:mc="http://schemas.openxmlformats.org/markup-compatibility/2006">
          <mc:Choice Requires="x14">
            <control shapeId="21533" r:id="rId11" name="Drop Down 29">
              <controlPr defaultSize="0" autoLine="0" autoPict="0">
                <anchor moveWithCells="1" sizeWithCells="1">
                  <from>
                    <xdr:col>2</xdr:col>
                    <xdr:colOff>12700</xdr:colOff>
                    <xdr:row>18</xdr:row>
                    <xdr:rowOff>12700</xdr:rowOff>
                  </from>
                  <to>
                    <xdr:col>2</xdr:col>
                    <xdr:colOff>1308100</xdr:colOff>
                    <xdr:row>19</xdr:row>
                    <xdr:rowOff>0</xdr:rowOff>
                  </to>
                </anchor>
              </controlPr>
            </control>
          </mc:Choice>
        </mc:AlternateContent>
        <mc:AlternateContent xmlns:mc="http://schemas.openxmlformats.org/markup-compatibility/2006">
          <mc:Choice Requires="x14">
            <control shapeId="21534" r:id="rId12" name="Drop Down 30">
              <controlPr defaultSize="0" autoLine="0" autoPict="0">
                <anchor moveWithCells="1" sizeWithCells="1">
                  <from>
                    <xdr:col>2</xdr:col>
                    <xdr:colOff>12700</xdr:colOff>
                    <xdr:row>19</xdr:row>
                    <xdr:rowOff>12700</xdr:rowOff>
                  </from>
                  <to>
                    <xdr:col>2</xdr:col>
                    <xdr:colOff>1308100</xdr:colOff>
                    <xdr:row>20</xdr:row>
                    <xdr:rowOff>0</xdr:rowOff>
                  </to>
                </anchor>
              </controlPr>
            </control>
          </mc:Choice>
        </mc:AlternateContent>
        <mc:AlternateContent xmlns:mc="http://schemas.openxmlformats.org/markup-compatibility/2006">
          <mc:Choice Requires="x14">
            <control shapeId="21535" r:id="rId13" name="Drop Down 31">
              <controlPr defaultSize="0" autoLine="0" autoPict="0">
                <anchor moveWithCells="1" sizeWithCells="1">
                  <from>
                    <xdr:col>2</xdr:col>
                    <xdr:colOff>12700</xdr:colOff>
                    <xdr:row>20</xdr:row>
                    <xdr:rowOff>12700</xdr:rowOff>
                  </from>
                  <to>
                    <xdr:col>2</xdr:col>
                    <xdr:colOff>1308100</xdr:colOff>
                    <xdr:row>21</xdr:row>
                    <xdr:rowOff>0</xdr:rowOff>
                  </to>
                </anchor>
              </controlPr>
            </control>
          </mc:Choice>
        </mc:AlternateContent>
        <mc:AlternateContent xmlns:mc="http://schemas.openxmlformats.org/markup-compatibility/2006">
          <mc:Choice Requires="x14">
            <control shapeId="21536" r:id="rId14" name="Drop Down 32">
              <controlPr defaultSize="0" autoLine="0" autoPict="0">
                <anchor moveWithCells="1" sizeWithCells="1">
                  <from>
                    <xdr:col>2</xdr:col>
                    <xdr:colOff>12700</xdr:colOff>
                    <xdr:row>21</xdr:row>
                    <xdr:rowOff>12700</xdr:rowOff>
                  </from>
                  <to>
                    <xdr:col>2</xdr:col>
                    <xdr:colOff>1308100</xdr:colOff>
                    <xdr:row>22</xdr:row>
                    <xdr:rowOff>0</xdr:rowOff>
                  </to>
                </anchor>
              </controlPr>
            </control>
          </mc:Choice>
        </mc:AlternateContent>
        <mc:AlternateContent xmlns:mc="http://schemas.openxmlformats.org/markup-compatibility/2006">
          <mc:Choice Requires="x14">
            <control shapeId="21537" r:id="rId15" name="Drop Down 33">
              <controlPr defaultSize="0" autoLine="0" autoPict="0">
                <anchor moveWithCells="1" sizeWithCells="1">
                  <from>
                    <xdr:col>2</xdr:col>
                    <xdr:colOff>12700</xdr:colOff>
                    <xdr:row>22</xdr:row>
                    <xdr:rowOff>0</xdr:rowOff>
                  </from>
                  <to>
                    <xdr:col>2</xdr:col>
                    <xdr:colOff>1308100</xdr:colOff>
                    <xdr:row>22</xdr:row>
                    <xdr:rowOff>203200</xdr:rowOff>
                  </to>
                </anchor>
              </controlPr>
            </control>
          </mc:Choice>
        </mc:AlternateContent>
        <mc:AlternateContent xmlns:mc="http://schemas.openxmlformats.org/markup-compatibility/2006">
          <mc:Choice Requires="x14">
            <control shapeId="21538" r:id="rId16" name="Drop Down 34">
              <controlPr defaultSize="0" autoLine="0" autoPict="0">
                <anchor moveWithCells="1" sizeWithCells="1">
                  <from>
                    <xdr:col>2</xdr:col>
                    <xdr:colOff>12700</xdr:colOff>
                    <xdr:row>23</xdr:row>
                    <xdr:rowOff>0</xdr:rowOff>
                  </from>
                  <to>
                    <xdr:col>2</xdr:col>
                    <xdr:colOff>1308100</xdr:colOff>
                    <xdr:row>23</xdr:row>
                    <xdr:rowOff>203200</xdr:rowOff>
                  </to>
                </anchor>
              </controlPr>
            </control>
          </mc:Choice>
        </mc:AlternateContent>
        <mc:AlternateContent xmlns:mc="http://schemas.openxmlformats.org/markup-compatibility/2006">
          <mc:Choice Requires="x14">
            <control shapeId="21539" r:id="rId17" name="Drop Down 35">
              <controlPr defaultSize="0" autoLine="0" autoPict="0">
                <anchor moveWithCells="1" sizeWithCells="1">
                  <from>
                    <xdr:col>2</xdr:col>
                    <xdr:colOff>12700</xdr:colOff>
                    <xdr:row>24</xdr:row>
                    <xdr:rowOff>0</xdr:rowOff>
                  </from>
                  <to>
                    <xdr:col>2</xdr:col>
                    <xdr:colOff>1308100</xdr:colOff>
                    <xdr:row>24</xdr:row>
                    <xdr:rowOff>203200</xdr:rowOff>
                  </to>
                </anchor>
              </controlPr>
            </control>
          </mc:Choice>
        </mc:AlternateContent>
        <mc:AlternateContent xmlns:mc="http://schemas.openxmlformats.org/markup-compatibility/2006">
          <mc:Choice Requires="x14">
            <control shapeId="21540" r:id="rId18" name="Drop Down 36">
              <controlPr defaultSize="0" autoLine="0" autoPict="0">
                <anchor moveWithCells="1" sizeWithCells="1">
                  <from>
                    <xdr:col>2</xdr:col>
                    <xdr:colOff>12700</xdr:colOff>
                    <xdr:row>25</xdr:row>
                    <xdr:rowOff>0</xdr:rowOff>
                  </from>
                  <to>
                    <xdr:col>2</xdr:col>
                    <xdr:colOff>1308100</xdr:colOff>
                    <xdr:row>25</xdr:row>
                    <xdr:rowOff>203200</xdr:rowOff>
                  </to>
                </anchor>
              </controlPr>
            </control>
          </mc:Choice>
        </mc:AlternateContent>
        <mc:AlternateContent xmlns:mc="http://schemas.openxmlformats.org/markup-compatibility/2006">
          <mc:Choice Requires="x14">
            <control shapeId="63160" r:id="rId19" name="Drop Down 1720">
              <controlPr locked="0" defaultSize="0" autoLine="0" autoPict="0">
                <anchor moveWithCells="1" sizeWithCells="1">
                  <from>
                    <xdr:col>10</xdr:col>
                    <xdr:colOff>1206500</xdr:colOff>
                    <xdr:row>6</xdr:row>
                    <xdr:rowOff>12700</xdr:rowOff>
                  </from>
                  <to>
                    <xdr:col>11</xdr:col>
                    <xdr:colOff>876300</xdr:colOff>
                    <xdr:row>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40"/>
  <sheetViews>
    <sheetView showGridLines="0" showRowColHeaders="0" zoomScaleNormal="100" zoomScalePageLayoutView="93" workbookViewId="0">
      <selection activeCell="D9" sqref="D9"/>
    </sheetView>
  </sheetViews>
  <sheetFormatPr baseColWidth="10" defaultColWidth="0" defaultRowHeight="13" zeroHeight="1"/>
  <cols>
    <col min="1" max="1" width="6.33203125" style="1" customWidth="1"/>
    <col min="2" max="2" width="49.1640625" style="1" customWidth="1"/>
    <col min="3" max="3" width="18.6640625" style="1" customWidth="1"/>
    <col min="4" max="4" width="17.5" style="1" customWidth="1"/>
    <col min="5" max="5" width="21.5" style="1" customWidth="1"/>
    <col min="6" max="6" width="6.5" style="1" customWidth="1"/>
    <col min="7" max="7" width="5.5" style="1" customWidth="1"/>
    <col min="8" max="8" width="4.6640625" style="1" customWidth="1"/>
    <col min="9" max="9" width="1" style="1" customWidth="1"/>
    <col min="10" max="10" width="2.5" style="1" customWidth="1"/>
    <col min="11" max="11" width="17.5" style="1" customWidth="1"/>
    <col min="12" max="12" width="15" style="1" customWidth="1"/>
    <col min="13" max="13" width="1.83203125" style="1" customWidth="1"/>
    <col min="14" max="18" width="9.1640625" style="1" hidden="1" customWidth="1"/>
    <col min="19" max="19" width="10.5" style="1" hidden="1" customWidth="1"/>
    <col min="20" max="20" width="9.1640625" style="52" hidden="1" customWidth="1"/>
    <col min="21" max="16384" width="9.1640625" style="1" hidden="1"/>
  </cols>
  <sheetData>
    <row r="1" spans="1:20" ht="15" customHeight="1"/>
    <row r="2" spans="1:20" ht="18.75" customHeight="1">
      <c r="A2" s="195" t="s">
        <v>73</v>
      </c>
      <c r="B2" s="36"/>
      <c r="C2" s="37"/>
      <c r="D2" s="37"/>
      <c r="E2" s="37"/>
      <c r="F2" s="37"/>
      <c r="G2" s="37"/>
      <c r="H2" s="37"/>
      <c r="I2" s="3"/>
    </row>
    <row r="3" spans="1:20" ht="15" customHeight="1"/>
    <row r="4" spans="1:20" ht="15" customHeight="1">
      <c r="K4" s="4"/>
      <c r="L4" s="3"/>
    </row>
    <row r="5" spans="1:20" ht="15" customHeight="1" thickBot="1">
      <c r="J5" s="72"/>
      <c r="K5" s="92" t="s">
        <v>67</v>
      </c>
      <c r="L5" s="86"/>
    </row>
    <row r="6" spans="1:20" ht="17" customHeight="1">
      <c r="A6" s="18"/>
      <c r="B6" s="19"/>
      <c r="C6" s="19"/>
      <c r="D6" s="20"/>
      <c r="E6" s="20"/>
      <c r="F6" s="21"/>
      <c r="G6" s="21"/>
      <c r="H6" s="25"/>
      <c r="I6" s="12"/>
      <c r="J6" s="72"/>
      <c r="K6" s="4"/>
      <c r="L6" s="69"/>
    </row>
    <row r="7" spans="1:20" ht="17" customHeight="1">
      <c r="A7" s="26"/>
      <c r="B7" s="230" t="s">
        <v>8</v>
      </c>
      <c r="C7" s="13"/>
      <c r="D7" s="14"/>
      <c r="E7" s="14"/>
      <c r="F7" s="12"/>
      <c r="G7" s="12"/>
      <c r="H7" s="27"/>
      <c r="I7" s="12"/>
      <c r="K7" s="85" t="s">
        <v>118</v>
      </c>
      <c r="L7" s="72"/>
    </row>
    <row r="8" spans="1:20" s="5" customFormat="1" ht="17" customHeight="1">
      <c r="A8" s="28"/>
      <c r="B8" s="65"/>
      <c r="C8" s="67" t="s">
        <v>11</v>
      </c>
      <c r="D8" s="68" t="s">
        <v>12</v>
      </c>
      <c r="E8" s="22" t="str">
        <f>VLOOKUP('Entertainment-Eating-Out'!$T$28,$P$15:$S$19,4,0) &amp; " Amount"</f>
        <v>Quarterly Amount</v>
      </c>
      <c r="F8" s="46"/>
      <c r="G8" s="46"/>
      <c r="H8" s="29"/>
      <c r="I8" s="11"/>
      <c r="T8" s="53"/>
    </row>
    <row r="9" spans="1:20" ht="17" customHeight="1">
      <c r="A9" s="26"/>
      <c r="B9" s="64" t="s">
        <v>48</v>
      </c>
      <c r="C9" s="80"/>
      <c r="D9" s="23">
        <v>0</v>
      </c>
      <c r="E9" s="24">
        <f>D9*VLOOKUP($T9,$P$15:$S$19,3,0)/VLOOKUP('Entertainment-Eating-Out'!$T$28,$P$15:$S$19,3,0)</f>
        <v>0</v>
      </c>
      <c r="F9" s="42"/>
      <c r="G9" s="42"/>
      <c r="H9" s="27"/>
      <c r="I9" s="12"/>
      <c r="J9" s="87"/>
      <c r="K9" s="83" t="s">
        <v>2</v>
      </c>
      <c r="L9" s="87"/>
      <c r="T9" s="10">
        <v>1</v>
      </c>
    </row>
    <row r="10" spans="1:20" ht="17" customHeight="1">
      <c r="A10" s="26"/>
      <c r="B10" s="64" t="s">
        <v>83</v>
      </c>
      <c r="C10" s="80"/>
      <c r="D10" s="23">
        <v>0</v>
      </c>
      <c r="E10" s="24">
        <f>D10*VLOOKUP($T10,$P$15:$S$19,3,0)/VLOOKUP('Entertainment-Eating-Out'!$T$28,$P$15:$S$19,3,0)</f>
        <v>0</v>
      </c>
      <c r="F10" s="42"/>
      <c r="G10" s="42"/>
      <c r="H10" s="27"/>
      <c r="I10" s="12"/>
      <c r="J10" s="88"/>
      <c r="K10" s="183" t="s">
        <v>115</v>
      </c>
      <c r="L10" s="184">
        <f>Income!$E$20</f>
        <v>0</v>
      </c>
      <c r="T10" s="10">
        <v>1</v>
      </c>
    </row>
    <row r="11" spans="1:20" ht="17" customHeight="1">
      <c r="A11" s="26"/>
      <c r="B11" s="64" t="s">
        <v>49</v>
      </c>
      <c r="C11" s="80"/>
      <c r="D11" s="23">
        <v>0</v>
      </c>
      <c r="E11" s="24">
        <f>D11*VLOOKUP($T11,$P$15:$S$19,3,0)/VLOOKUP('Entertainment-Eating-Out'!$T$28,$P$15:$S$19,3,0)</f>
        <v>0</v>
      </c>
      <c r="F11" s="42"/>
      <c r="G11" s="42"/>
      <c r="H11" s="27"/>
      <c r="I11" s="12"/>
      <c r="J11" s="72"/>
      <c r="K11" s="72"/>
      <c r="L11" s="82"/>
      <c r="T11" s="10">
        <v>1</v>
      </c>
    </row>
    <row r="12" spans="1:20" ht="17" customHeight="1">
      <c r="A12" s="26"/>
      <c r="B12" s="64" t="s">
        <v>86</v>
      </c>
      <c r="C12" s="80"/>
      <c r="D12" s="23">
        <v>0</v>
      </c>
      <c r="E12" s="24">
        <f>D12*VLOOKUP($T12,$P$15:$S$19,3,0)/VLOOKUP('Entertainment-Eating-Out'!$T$28,$P$15:$S$19,3,0)</f>
        <v>0</v>
      </c>
      <c r="F12" s="42"/>
      <c r="G12" s="42"/>
      <c r="H12" s="27"/>
      <c r="I12" s="208"/>
      <c r="J12" s="205" t="s">
        <v>0</v>
      </c>
      <c r="K12" s="206"/>
      <c r="L12" s="207">
        <f>L10</f>
        <v>0</v>
      </c>
      <c r="T12" s="10">
        <v>3</v>
      </c>
    </row>
    <row r="13" spans="1:20" ht="17" customHeight="1">
      <c r="A13" s="26"/>
      <c r="B13" s="64" t="s">
        <v>84</v>
      </c>
      <c r="C13" s="80"/>
      <c r="D13" s="23">
        <v>0</v>
      </c>
      <c r="E13" s="24">
        <f>D13*VLOOKUP($T13,$P$15:$S$19,3,0)/VLOOKUP('Entertainment-Eating-Out'!$T$28,$P$15:$S$19,3,0)</f>
        <v>0</v>
      </c>
      <c r="F13" s="42"/>
      <c r="G13" s="42"/>
      <c r="H13" s="27"/>
      <c r="I13" s="12"/>
      <c r="T13" s="10">
        <v>3</v>
      </c>
    </row>
    <row r="14" spans="1:20" ht="17" customHeight="1">
      <c r="A14" s="26"/>
      <c r="B14" s="64" t="s">
        <v>85</v>
      </c>
      <c r="C14" s="80"/>
      <c r="D14" s="23">
        <v>0</v>
      </c>
      <c r="E14" s="24">
        <f>D14*VLOOKUP($T14,$P$15:$S$19,3,0)/VLOOKUP('Entertainment-Eating-Out'!$T$28,$P$15:$S$19,3,0)</f>
        <v>0</v>
      </c>
      <c r="F14" s="42"/>
      <c r="G14" s="42"/>
      <c r="H14" s="27"/>
      <c r="I14" s="12"/>
      <c r="J14" s="87"/>
      <c r="K14" s="83" t="s">
        <v>68</v>
      </c>
      <c r="L14" s="84"/>
      <c r="Q14" s="1" t="s">
        <v>70</v>
      </c>
      <c r="R14" s="1" t="s">
        <v>101</v>
      </c>
      <c r="S14" s="1" t="s">
        <v>12</v>
      </c>
      <c r="T14" s="10">
        <v>4</v>
      </c>
    </row>
    <row r="15" spans="1:20" ht="17" customHeight="1">
      <c r="A15" s="26"/>
      <c r="B15" s="64" t="s">
        <v>50</v>
      </c>
      <c r="C15" s="80"/>
      <c r="D15" s="23">
        <v>0</v>
      </c>
      <c r="E15" s="24">
        <f>D15*VLOOKUP($T15,$P$15:$S$19,3,0)/VLOOKUP('Entertainment-Eating-Out'!$T$28,$P$15:$S$19,3,0)</f>
        <v>0</v>
      </c>
      <c r="F15" s="42"/>
      <c r="G15" s="42"/>
      <c r="H15" s="27"/>
      <c r="I15" s="12"/>
      <c r="J15" s="89"/>
      <c r="K15" s="102" t="s">
        <v>75</v>
      </c>
      <c r="L15" s="182">
        <f>'Financial-Commitments'!E23</f>
        <v>0</v>
      </c>
      <c r="P15" s="1">
        <v>1</v>
      </c>
      <c r="Q15" s="1" t="s">
        <v>62</v>
      </c>
      <c r="R15" s="1">
        <v>52</v>
      </c>
      <c r="S15" s="1" t="s">
        <v>62</v>
      </c>
      <c r="T15" s="10">
        <v>3</v>
      </c>
    </row>
    <row r="16" spans="1:20" ht="17" customHeight="1">
      <c r="A16" s="26"/>
      <c r="B16" s="64" t="s">
        <v>51</v>
      </c>
      <c r="C16" s="80"/>
      <c r="D16" s="23">
        <v>0</v>
      </c>
      <c r="E16" s="24">
        <f>D16*VLOOKUP($T16,$P$15:$S$19,3,0)/VLOOKUP('Entertainment-Eating-Out'!$T$28,$P$15:$S$19,3,0)</f>
        <v>0</v>
      </c>
      <c r="F16" s="42"/>
      <c r="G16" s="42"/>
      <c r="H16" s="27"/>
      <c r="I16" s="12"/>
      <c r="J16" s="89"/>
      <c r="K16" s="102" t="s">
        <v>4</v>
      </c>
      <c r="L16" s="182">
        <f>'Home-Utilities'!$E$15</f>
        <v>0</v>
      </c>
      <c r="P16" s="1">
        <v>2</v>
      </c>
      <c r="Q16" s="1" t="s">
        <v>63</v>
      </c>
      <c r="R16" s="1">
        <v>26</v>
      </c>
      <c r="S16" s="1" t="s">
        <v>100</v>
      </c>
      <c r="T16" s="10">
        <v>1</v>
      </c>
    </row>
    <row r="17" spans="1:20" ht="17" customHeight="1">
      <c r="A17" s="26"/>
      <c r="B17" s="58"/>
      <c r="C17" s="80"/>
      <c r="D17" s="70" t="s">
        <v>66</v>
      </c>
      <c r="E17" s="71">
        <f>SUM(E9:E16)</f>
        <v>0</v>
      </c>
      <c r="F17" s="42"/>
      <c r="G17" s="42"/>
      <c r="H17" s="27"/>
      <c r="I17" s="12"/>
      <c r="J17" s="89"/>
      <c r="K17" s="102" t="s">
        <v>5</v>
      </c>
      <c r="L17" s="182">
        <f>'Home-Utilities'!$E$26</f>
        <v>0</v>
      </c>
      <c r="P17" s="1">
        <v>3</v>
      </c>
      <c r="Q17" s="1" t="s">
        <v>64</v>
      </c>
      <c r="R17" s="1">
        <v>12</v>
      </c>
      <c r="S17" s="1" t="s">
        <v>64</v>
      </c>
    </row>
    <row r="18" spans="1:20" ht="17" customHeight="1">
      <c r="A18" s="26"/>
      <c r="B18" s="232" t="s">
        <v>9</v>
      </c>
      <c r="C18" s="80"/>
      <c r="D18" s="74"/>
      <c r="E18" s="71"/>
      <c r="F18" s="42"/>
      <c r="G18" s="42"/>
      <c r="H18" s="27"/>
      <c r="I18" s="12"/>
      <c r="J18" s="89"/>
      <c r="K18" s="102" t="s">
        <v>6</v>
      </c>
      <c r="L18" s="182">
        <f>'Education-Health'!$E$16</f>
        <v>0</v>
      </c>
      <c r="P18" s="1">
        <v>4</v>
      </c>
      <c r="Q18" s="1" t="s">
        <v>71</v>
      </c>
      <c r="R18" s="1">
        <v>4</v>
      </c>
      <c r="S18" s="1" t="s">
        <v>71</v>
      </c>
    </row>
    <row r="19" spans="1:20" ht="17" customHeight="1">
      <c r="A19" s="26"/>
      <c r="B19" s="79"/>
      <c r="C19" s="80"/>
      <c r="D19" s="77"/>
      <c r="E19" s="71"/>
      <c r="F19" s="42"/>
      <c r="G19" s="42"/>
      <c r="H19" s="27"/>
      <c r="I19" s="12"/>
      <c r="J19" s="89"/>
      <c r="K19" s="102" t="s">
        <v>7</v>
      </c>
      <c r="L19" s="182">
        <f>'Education-Health'!$E$27</f>
        <v>0</v>
      </c>
      <c r="P19" s="1">
        <v>5</v>
      </c>
      <c r="Q19" s="1" t="s">
        <v>65</v>
      </c>
      <c r="R19" s="1">
        <v>1</v>
      </c>
      <c r="S19" s="1" t="s">
        <v>99</v>
      </c>
    </row>
    <row r="20" spans="1:20" ht="17" customHeight="1">
      <c r="A20" s="26"/>
      <c r="B20" s="64" t="s">
        <v>52</v>
      </c>
      <c r="C20" s="80"/>
      <c r="D20" s="23">
        <v>0</v>
      </c>
      <c r="E20" s="24">
        <f>D20*VLOOKUP($T20,$P$15:$S$19,3,0)/VLOOKUP('Entertainment-Eating-Out'!$T$28,$P$15:$S$19,3,0)</f>
        <v>0</v>
      </c>
      <c r="F20" s="42"/>
      <c r="G20" s="42"/>
      <c r="H20" s="27"/>
      <c r="I20" s="12"/>
      <c r="J20" s="89"/>
      <c r="K20" s="102" t="s">
        <v>8</v>
      </c>
      <c r="L20" s="182">
        <f>'Shopping-Transport'!$E$17</f>
        <v>0</v>
      </c>
      <c r="T20" s="10">
        <v>5</v>
      </c>
    </row>
    <row r="21" spans="1:20" ht="17" customHeight="1">
      <c r="A21" s="26"/>
      <c r="B21" s="64" t="s">
        <v>53</v>
      </c>
      <c r="C21" s="80"/>
      <c r="D21" s="23">
        <v>0</v>
      </c>
      <c r="E21" s="24">
        <f>D21*VLOOKUP($T21,$P$15:$S$19,3,0)/VLOOKUP('Entertainment-Eating-Out'!$T$28,$P$15:$S$19,3,0)</f>
        <v>0</v>
      </c>
      <c r="F21" s="42"/>
      <c r="G21" s="42"/>
      <c r="H21" s="27"/>
      <c r="I21" s="12"/>
      <c r="J21" s="89"/>
      <c r="K21" s="102" t="s">
        <v>9</v>
      </c>
      <c r="L21" s="182">
        <f>'Shopping-Transport'!$E$27</f>
        <v>0</v>
      </c>
      <c r="T21" s="10">
        <v>5</v>
      </c>
    </row>
    <row r="22" spans="1:20" ht="17" customHeight="1">
      <c r="A22" s="26"/>
      <c r="B22" s="64" t="s">
        <v>87</v>
      </c>
      <c r="C22" s="80"/>
      <c r="D22" s="23">
        <v>0</v>
      </c>
      <c r="E22" s="24">
        <f>D22*VLOOKUP($T22,$P$15:$S$19,3,0)/VLOOKUP('Entertainment-Eating-Out'!$T$28,$P$15:$S$19,3,0)</f>
        <v>0</v>
      </c>
      <c r="F22" s="42"/>
      <c r="G22" s="42"/>
      <c r="H22" s="27"/>
      <c r="I22" s="12"/>
      <c r="J22" s="89"/>
      <c r="K22" s="102" t="s">
        <v>10</v>
      </c>
      <c r="L22" s="182">
        <f>'Entertainment-Eating-Out'!$E$19</f>
        <v>0</v>
      </c>
      <c r="T22" s="10">
        <v>5</v>
      </c>
    </row>
    <row r="23" spans="1:20" ht="17" customHeight="1">
      <c r="A23" s="26"/>
      <c r="B23" s="64" t="s">
        <v>54</v>
      </c>
      <c r="C23" s="80"/>
      <c r="D23" s="23">
        <v>0</v>
      </c>
      <c r="E23" s="24">
        <f>D23*VLOOKUP($T23,$P$15:$S$19,3,0)/VLOOKUP('Entertainment-Eating-Out'!$T$28,$P$15:$S$19,3,0)</f>
        <v>0</v>
      </c>
      <c r="F23" s="42"/>
      <c r="G23" s="42"/>
      <c r="H23" s="27"/>
      <c r="I23" s="12"/>
      <c r="J23" s="89"/>
      <c r="K23" s="102" t="s">
        <v>72</v>
      </c>
      <c r="L23" s="182">
        <f>'Entertainment-Eating-Out'!$E$27</f>
        <v>0</v>
      </c>
      <c r="T23" s="10">
        <v>2</v>
      </c>
    </row>
    <row r="24" spans="1:20" ht="17" customHeight="1">
      <c r="A24" s="26"/>
      <c r="B24" s="64" t="s">
        <v>88</v>
      </c>
      <c r="C24" s="80"/>
      <c r="D24" s="23">
        <v>0</v>
      </c>
      <c r="E24" s="24">
        <f>D24*VLOOKUP($T24,$P$15:$S$19,3,0)/VLOOKUP('Entertainment-Eating-Out'!$T$28,$P$15:$S$19,3,0)</f>
        <v>0</v>
      </c>
      <c r="F24" s="42"/>
      <c r="G24" s="42"/>
      <c r="H24" s="27"/>
      <c r="I24" s="12"/>
      <c r="J24" s="72"/>
      <c r="T24" s="10">
        <v>3</v>
      </c>
    </row>
    <row r="25" spans="1:20" ht="17" customHeight="1">
      <c r="A25" s="26"/>
      <c r="B25" s="64" t="s">
        <v>89</v>
      </c>
      <c r="C25" s="80"/>
      <c r="D25" s="23">
        <v>0</v>
      </c>
      <c r="E25" s="24">
        <f>D25*VLOOKUP($T25,$P$15:$S$19,3,0)/VLOOKUP('Entertainment-Eating-Out'!$T$28,$P$15:$S$19,3,0)</f>
        <v>0</v>
      </c>
      <c r="F25" s="42"/>
      <c r="G25" s="42"/>
      <c r="H25" s="27"/>
      <c r="I25" s="12"/>
      <c r="J25" s="205" t="s">
        <v>1</v>
      </c>
      <c r="K25" s="206"/>
      <c r="L25" s="207">
        <f>SUM(L15:L23)</f>
        <v>0</v>
      </c>
      <c r="T25" s="10">
        <v>1</v>
      </c>
    </row>
    <row r="26" spans="1:20" ht="17" customHeight="1">
      <c r="A26" s="26"/>
      <c r="B26" s="64" t="s">
        <v>103</v>
      </c>
      <c r="C26" s="80"/>
      <c r="D26" s="23">
        <v>0</v>
      </c>
      <c r="E26" s="24">
        <f>D26*VLOOKUP($T26,$P$15:$S$19,3,0)/VLOOKUP('Entertainment-Eating-Out'!$T$28,$P$15:$S$19,3,0)</f>
        <v>0</v>
      </c>
      <c r="F26" s="42"/>
      <c r="G26" s="42"/>
      <c r="H26" s="27"/>
      <c r="I26" s="12"/>
      <c r="J26" s="72"/>
      <c r="T26" s="10">
        <v>3</v>
      </c>
    </row>
    <row r="27" spans="1:20" ht="17" customHeight="1">
      <c r="A27" s="26"/>
      <c r="B27" s="58"/>
      <c r="C27" s="58"/>
      <c r="D27" s="70" t="s">
        <v>66</v>
      </c>
      <c r="E27" s="71">
        <f>SUM(E20:E26)</f>
        <v>0</v>
      </c>
      <c r="F27" s="42"/>
      <c r="G27" s="42"/>
      <c r="H27" s="27"/>
      <c r="I27" s="12"/>
      <c r="J27" s="72"/>
      <c r="K27" s="95"/>
      <c r="L27" s="96"/>
    </row>
    <row r="28" spans="1:20" ht="17" customHeight="1">
      <c r="A28" s="26"/>
      <c r="B28" s="42"/>
      <c r="C28" s="42"/>
      <c r="D28" s="42"/>
      <c r="E28" s="50"/>
      <c r="F28" s="42"/>
      <c r="G28" s="42"/>
      <c r="H28" s="27"/>
      <c r="I28" s="12"/>
      <c r="J28" s="237" t="s">
        <v>136</v>
      </c>
      <c r="L28" s="240">
        <f>L12-L25</f>
        <v>0</v>
      </c>
    </row>
    <row r="29" spans="1:20" ht="17" customHeight="1">
      <c r="A29" s="26"/>
      <c r="B29" s="42"/>
      <c r="C29" s="42"/>
      <c r="D29" s="43"/>
      <c r="E29" s="45"/>
      <c r="F29" s="42"/>
      <c r="G29" s="42"/>
      <c r="H29" s="27"/>
      <c r="I29" s="12"/>
      <c r="J29" s="72"/>
      <c r="K29" s="239"/>
      <c r="L29" s="238" t="str">
        <f>Results!$L$29</f>
        <v>per quarter</v>
      </c>
    </row>
    <row r="30" spans="1:20" ht="17" customHeight="1">
      <c r="A30" s="26"/>
      <c r="B30" s="241"/>
      <c r="C30" s="42"/>
      <c r="D30" s="43"/>
      <c r="E30" s="45"/>
      <c r="F30" s="42"/>
      <c r="G30" s="42"/>
      <c r="H30" s="27"/>
      <c r="I30" s="12"/>
      <c r="J30" s="72"/>
      <c r="L30" s="234"/>
    </row>
    <row r="31" spans="1:20" ht="17" customHeight="1">
      <c r="A31" s="26"/>
      <c r="B31" s="12"/>
      <c r="C31" s="12"/>
      <c r="D31" s="14"/>
      <c r="E31" s="17"/>
      <c r="F31" s="12"/>
      <c r="G31" s="12"/>
      <c r="H31" s="27"/>
      <c r="I31" s="12"/>
      <c r="J31" s="72"/>
      <c r="K31" s="239"/>
      <c r="L31" s="239"/>
    </row>
    <row r="32" spans="1:20" ht="17" customHeight="1" thickBot="1">
      <c r="A32" s="30"/>
      <c r="B32" s="31"/>
      <c r="C32" s="31"/>
      <c r="D32" s="32"/>
      <c r="E32" s="33"/>
      <c r="F32" s="31"/>
      <c r="G32" s="31"/>
      <c r="H32" s="34"/>
      <c r="I32" s="12"/>
      <c r="J32" s="72"/>
      <c r="L32" s="236"/>
    </row>
    <row r="33" spans="1:12" ht="16">
      <c r="A33" s="56"/>
      <c r="B33" s="57" t="s">
        <v>97</v>
      </c>
      <c r="J33" s="72"/>
      <c r="K33" s="72"/>
      <c r="L33" s="72"/>
    </row>
    <row r="35" spans="1:12" ht="9" hidden="1" customHeight="1"/>
    <row r="36" spans="1:12" hidden="1">
      <c r="L36" s="2"/>
    </row>
    <row r="37" spans="1:12" hidden="1">
      <c r="L37" s="2"/>
    </row>
    <row r="38" spans="1:12" hidden="1">
      <c r="L38" s="2"/>
    </row>
    <row r="39" spans="1:12" hidden="1">
      <c r="L39" s="2"/>
    </row>
    <row r="40" spans="1:12" hidden="1">
      <c r="L40" s="2"/>
    </row>
  </sheetData>
  <sheetProtection sheet="1" objects="1" scenarios="1" selectLockedCells="1"/>
  <customSheetViews>
    <customSheetView guid="{5DEB68D0-18B0-409F-A1B7-526211C97239}" showGridLines="0" fitToPage="1" hiddenRows="1" hiddenColumns="1">
      <pageMargins left="0.70866141732283472" right="0.70866141732283472" top="0.74803149606299213" bottom="0.74803149606299213" header="0.31496062992125984" footer="0.31496062992125984"/>
    </customSheetView>
  </customSheetViews>
  <phoneticPr fontId="7" type="noConversion"/>
  <conditionalFormatting sqref="L28">
    <cfRule type="expression" dxfId="7" priority="1">
      <formula>$L$28&gt;0</formula>
    </cfRule>
    <cfRule type="expression" dxfId="6" priority="2">
      <formula>$L$28&lt;0</formula>
    </cfRule>
  </conditionalFormatting>
  <dataValidations count="1">
    <dataValidation type="whole" allowBlank="1" showInputMessage="1" showErrorMessage="1" error="Please enter a number between $0 and $1,000,000" sqref="D9:D16 D20:D26">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49" r:id="rId4" name="Drop Down 21">
              <controlPr defaultSize="0" autoLine="0" autoPict="0">
                <anchor moveWithCells="1" sizeWithCells="1">
                  <from>
                    <xdr:col>2</xdr:col>
                    <xdr:colOff>38100</xdr:colOff>
                    <xdr:row>8</xdr:row>
                    <xdr:rowOff>12700</xdr:rowOff>
                  </from>
                  <to>
                    <xdr:col>2</xdr:col>
                    <xdr:colOff>1308100</xdr:colOff>
                    <xdr:row>9</xdr:row>
                    <xdr:rowOff>0</xdr:rowOff>
                  </to>
                </anchor>
              </controlPr>
            </control>
          </mc:Choice>
        </mc:AlternateContent>
        <mc:AlternateContent xmlns:mc="http://schemas.openxmlformats.org/markup-compatibility/2006">
          <mc:Choice Requires="x14">
            <control shapeId="22550" r:id="rId5" name="Drop Down 22">
              <controlPr defaultSize="0" autoLine="0" autoPict="0">
                <anchor moveWithCells="1" sizeWithCells="1">
                  <from>
                    <xdr:col>2</xdr:col>
                    <xdr:colOff>38100</xdr:colOff>
                    <xdr:row>9</xdr:row>
                    <xdr:rowOff>0</xdr:rowOff>
                  </from>
                  <to>
                    <xdr:col>2</xdr:col>
                    <xdr:colOff>1320800</xdr:colOff>
                    <xdr:row>9</xdr:row>
                    <xdr:rowOff>203200</xdr:rowOff>
                  </to>
                </anchor>
              </controlPr>
            </control>
          </mc:Choice>
        </mc:AlternateContent>
        <mc:AlternateContent xmlns:mc="http://schemas.openxmlformats.org/markup-compatibility/2006">
          <mc:Choice Requires="x14">
            <control shapeId="22551" r:id="rId6" name="Drop Down 23">
              <controlPr defaultSize="0" autoLine="0" autoPict="0">
                <anchor moveWithCells="1" sizeWithCells="1">
                  <from>
                    <xdr:col>2</xdr:col>
                    <xdr:colOff>38100</xdr:colOff>
                    <xdr:row>10</xdr:row>
                    <xdr:rowOff>0</xdr:rowOff>
                  </from>
                  <to>
                    <xdr:col>2</xdr:col>
                    <xdr:colOff>1320800</xdr:colOff>
                    <xdr:row>10</xdr:row>
                    <xdr:rowOff>203200</xdr:rowOff>
                  </to>
                </anchor>
              </controlPr>
            </control>
          </mc:Choice>
        </mc:AlternateContent>
        <mc:AlternateContent xmlns:mc="http://schemas.openxmlformats.org/markup-compatibility/2006">
          <mc:Choice Requires="x14">
            <control shapeId="22552" r:id="rId7" name="Drop Down 24">
              <controlPr defaultSize="0" autoLine="0" autoPict="0">
                <anchor moveWithCells="1" sizeWithCells="1">
                  <from>
                    <xdr:col>2</xdr:col>
                    <xdr:colOff>38100</xdr:colOff>
                    <xdr:row>11</xdr:row>
                    <xdr:rowOff>0</xdr:rowOff>
                  </from>
                  <to>
                    <xdr:col>2</xdr:col>
                    <xdr:colOff>1320800</xdr:colOff>
                    <xdr:row>11</xdr:row>
                    <xdr:rowOff>203200</xdr:rowOff>
                  </to>
                </anchor>
              </controlPr>
            </control>
          </mc:Choice>
        </mc:AlternateContent>
        <mc:AlternateContent xmlns:mc="http://schemas.openxmlformats.org/markup-compatibility/2006">
          <mc:Choice Requires="x14">
            <control shapeId="22553" r:id="rId8" name="Drop Down 25">
              <controlPr defaultSize="0" autoLine="0" autoPict="0">
                <anchor moveWithCells="1" sizeWithCells="1">
                  <from>
                    <xdr:col>2</xdr:col>
                    <xdr:colOff>38100</xdr:colOff>
                    <xdr:row>12</xdr:row>
                    <xdr:rowOff>0</xdr:rowOff>
                  </from>
                  <to>
                    <xdr:col>2</xdr:col>
                    <xdr:colOff>1320800</xdr:colOff>
                    <xdr:row>12</xdr:row>
                    <xdr:rowOff>203200</xdr:rowOff>
                  </to>
                </anchor>
              </controlPr>
            </control>
          </mc:Choice>
        </mc:AlternateContent>
        <mc:AlternateContent xmlns:mc="http://schemas.openxmlformats.org/markup-compatibility/2006">
          <mc:Choice Requires="x14">
            <control shapeId="22554" r:id="rId9" name="Drop Down 26">
              <controlPr defaultSize="0" autoLine="0" autoPict="0">
                <anchor moveWithCells="1" sizeWithCells="1">
                  <from>
                    <xdr:col>2</xdr:col>
                    <xdr:colOff>38100</xdr:colOff>
                    <xdr:row>13</xdr:row>
                    <xdr:rowOff>0</xdr:rowOff>
                  </from>
                  <to>
                    <xdr:col>2</xdr:col>
                    <xdr:colOff>1320800</xdr:colOff>
                    <xdr:row>13</xdr:row>
                    <xdr:rowOff>203200</xdr:rowOff>
                  </to>
                </anchor>
              </controlPr>
            </control>
          </mc:Choice>
        </mc:AlternateContent>
        <mc:AlternateContent xmlns:mc="http://schemas.openxmlformats.org/markup-compatibility/2006">
          <mc:Choice Requires="x14">
            <control shapeId="22555" r:id="rId10" name="Drop Down 27">
              <controlPr defaultSize="0" autoLine="0" autoPict="0">
                <anchor moveWithCells="1" sizeWithCells="1">
                  <from>
                    <xdr:col>2</xdr:col>
                    <xdr:colOff>38100</xdr:colOff>
                    <xdr:row>14</xdr:row>
                    <xdr:rowOff>0</xdr:rowOff>
                  </from>
                  <to>
                    <xdr:col>2</xdr:col>
                    <xdr:colOff>1320800</xdr:colOff>
                    <xdr:row>14</xdr:row>
                    <xdr:rowOff>203200</xdr:rowOff>
                  </to>
                </anchor>
              </controlPr>
            </control>
          </mc:Choice>
        </mc:AlternateContent>
        <mc:AlternateContent xmlns:mc="http://schemas.openxmlformats.org/markup-compatibility/2006">
          <mc:Choice Requires="x14">
            <control shapeId="22556" r:id="rId11" name="Drop Down 28">
              <controlPr defaultSize="0" autoLine="0" autoPict="0">
                <anchor moveWithCells="1" sizeWithCells="1">
                  <from>
                    <xdr:col>2</xdr:col>
                    <xdr:colOff>38100</xdr:colOff>
                    <xdr:row>15</xdr:row>
                    <xdr:rowOff>0</xdr:rowOff>
                  </from>
                  <to>
                    <xdr:col>2</xdr:col>
                    <xdr:colOff>1320800</xdr:colOff>
                    <xdr:row>15</xdr:row>
                    <xdr:rowOff>203200</xdr:rowOff>
                  </to>
                </anchor>
              </controlPr>
            </control>
          </mc:Choice>
        </mc:AlternateContent>
        <mc:AlternateContent xmlns:mc="http://schemas.openxmlformats.org/markup-compatibility/2006">
          <mc:Choice Requires="x14">
            <control shapeId="22558" r:id="rId12" name="Drop Down 30">
              <controlPr defaultSize="0" autoLine="0" autoPict="0">
                <anchor moveWithCells="1" sizeWithCells="1">
                  <from>
                    <xdr:col>2</xdr:col>
                    <xdr:colOff>25400</xdr:colOff>
                    <xdr:row>19</xdr:row>
                    <xdr:rowOff>0</xdr:rowOff>
                  </from>
                  <to>
                    <xdr:col>2</xdr:col>
                    <xdr:colOff>1308100</xdr:colOff>
                    <xdr:row>19</xdr:row>
                    <xdr:rowOff>203200</xdr:rowOff>
                  </to>
                </anchor>
              </controlPr>
            </control>
          </mc:Choice>
        </mc:AlternateContent>
        <mc:AlternateContent xmlns:mc="http://schemas.openxmlformats.org/markup-compatibility/2006">
          <mc:Choice Requires="x14">
            <control shapeId="22559" r:id="rId13" name="Drop Down 31">
              <controlPr defaultSize="0" autoLine="0" autoPict="0">
                <anchor moveWithCells="1" sizeWithCells="1">
                  <from>
                    <xdr:col>2</xdr:col>
                    <xdr:colOff>25400</xdr:colOff>
                    <xdr:row>20</xdr:row>
                    <xdr:rowOff>0</xdr:rowOff>
                  </from>
                  <to>
                    <xdr:col>2</xdr:col>
                    <xdr:colOff>1308100</xdr:colOff>
                    <xdr:row>20</xdr:row>
                    <xdr:rowOff>203200</xdr:rowOff>
                  </to>
                </anchor>
              </controlPr>
            </control>
          </mc:Choice>
        </mc:AlternateContent>
        <mc:AlternateContent xmlns:mc="http://schemas.openxmlformats.org/markup-compatibility/2006">
          <mc:Choice Requires="x14">
            <control shapeId="22560" r:id="rId14" name="Drop Down 32">
              <controlPr defaultSize="0" autoLine="0" autoPict="0">
                <anchor moveWithCells="1" sizeWithCells="1">
                  <from>
                    <xdr:col>2</xdr:col>
                    <xdr:colOff>25400</xdr:colOff>
                    <xdr:row>21</xdr:row>
                    <xdr:rowOff>0</xdr:rowOff>
                  </from>
                  <to>
                    <xdr:col>2</xdr:col>
                    <xdr:colOff>1308100</xdr:colOff>
                    <xdr:row>21</xdr:row>
                    <xdr:rowOff>203200</xdr:rowOff>
                  </to>
                </anchor>
              </controlPr>
            </control>
          </mc:Choice>
        </mc:AlternateContent>
        <mc:AlternateContent xmlns:mc="http://schemas.openxmlformats.org/markup-compatibility/2006">
          <mc:Choice Requires="x14">
            <control shapeId="22561" r:id="rId15" name="Drop Down 33">
              <controlPr defaultSize="0" autoLine="0" autoPict="0">
                <anchor moveWithCells="1" sizeWithCells="1">
                  <from>
                    <xdr:col>2</xdr:col>
                    <xdr:colOff>25400</xdr:colOff>
                    <xdr:row>22</xdr:row>
                    <xdr:rowOff>0</xdr:rowOff>
                  </from>
                  <to>
                    <xdr:col>2</xdr:col>
                    <xdr:colOff>1308100</xdr:colOff>
                    <xdr:row>22</xdr:row>
                    <xdr:rowOff>203200</xdr:rowOff>
                  </to>
                </anchor>
              </controlPr>
            </control>
          </mc:Choice>
        </mc:AlternateContent>
        <mc:AlternateContent xmlns:mc="http://schemas.openxmlformats.org/markup-compatibility/2006">
          <mc:Choice Requires="x14">
            <control shapeId="22562" r:id="rId16" name="Drop Down 34">
              <controlPr defaultSize="0" autoLine="0" autoPict="0">
                <anchor moveWithCells="1" sizeWithCells="1">
                  <from>
                    <xdr:col>2</xdr:col>
                    <xdr:colOff>25400</xdr:colOff>
                    <xdr:row>23</xdr:row>
                    <xdr:rowOff>0</xdr:rowOff>
                  </from>
                  <to>
                    <xdr:col>2</xdr:col>
                    <xdr:colOff>1308100</xdr:colOff>
                    <xdr:row>23</xdr:row>
                    <xdr:rowOff>203200</xdr:rowOff>
                  </to>
                </anchor>
              </controlPr>
            </control>
          </mc:Choice>
        </mc:AlternateContent>
        <mc:AlternateContent xmlns:mc="http://schemas.openxmlformats.org/markup-compatibility/2006">
          <mc:Choice Requires="x14">
            <control shapeId="22563" r:id="rId17" name="Drop Down 35">
              <controlPr defaultSize="0" autoLine="0" autoPict="0">
                <anchor moveWithCells="1" sizeWithCells="1">
                  <from>
                    <xdr:col>2</xdr:col>
                    <xdr:colOff>25400</xdr:colOff>
                    <xdr:row>24</xdr:row>
                    <xdr:rowOff>0</xdr:rowOff>
                  </from>
                  <to>
                    <xdr:col>2</xdr:col>
                    <xdr:colOff>1308100</xdr:colOff>
                    <xdr:row>24</xdr:row>
                    <xdr:rowOff>203200</xdr:rowOff>
                  </to>
                </anchor>
              </controlPr>
            </control>
          </mc:Choice>
        </mc:AlternateContent>
        <mc:AlternateContent xmlns:mc="http://schemas.openxmlformats.org/markup-compatibility/2006">
          <mc:Choice Requires="x14">
            <control shapeId="22564" r:id="rId18" name="Drop Down 36">
              <controlPr defaultSize="0" autoLine="0" autoPict="0">
                <anchor moveWithCells="1" sizeWithCells="1">
                  <from>
                    <xdr:col>2</xdr:col>
                    <xdr:colOff>25400</xdr:colOff>
                    <xdr:row>25</xdr:row>
                    <xdr:rowOff>0</xdr:rowOff>
                  </from>
                  <to>
                    <xdr:col>2</xdr:col>
                    <xdr:colOff>1308100</xdr:colOff>
                    <xdr:row>25</xdr:row>
                    <xdr:rowOff>203200</xdr:rowOff>
                  </to>
                </anchor>
              </controlPr>
            </control>
          </mc:Choice>
        </mc:AlternateContent>
        <mc:AlternateContent xmlns:mc="http://schemas.openxmlformats.org/markup-compatibility/2006">
          <mc:Choice Requires="x14">
            <control shapeId="67140" r:id="rId19" name="Drop Down 1604">
              <controlPr locked="0" defaultSize="0" autoLine="0" autoPict="0">
                <anchor moveWithCells="1" sizeWithCells="1">
                  <from>
                    <xdr:col>10</xdr:col>
                    <xdr:colOff>1219200</xdr:colOff>
                    <xdr:row>6</xdr:row>
                    <xdr:rowOff>12700</xdr:rowOff>
                  </from>
                  <to>
                    <xdr:col>11</xdr:col>
                    <xdr:colOff>876300</xdr:colOff>
                    <xdr:row>7</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T40"/>
  <sheetViews>
    <sheetView showGridLines="0" showRowColHeaders="0" zoomScaleNormal="100" zoomScalePageLayoutView="93" workbookViewId="0">
      <selection activeCell="B9" sqref="B9"/>
    </sheetView>
  </sheetViews>
  <sheetFormatPr baseColWidth="10" defaultColWidth="0" defaultRowHeight="13" zeroHeight="1"/>
  <cols>
    <col min="1" max="1" width="6.33203125" style="1" customWidth="1"/>
    <col min="2" max="2" width="48.6640625" style="1" customWidth="1"/>
    <col min="3" max="3" width="18.6640625" style="1" customWidth="1"/>
    <col min="4" max="4" width="17.5" style="1" customWidth="1"/>
    <col min="5" max="5" width="21.5" style="1" customWidth="1"/>
    <col min="6" max="6" width="6.5" style="1" customWidth="1"/>
    <col min="7" max="7" width="5.5" style="1" customWidth="1"/>
    <col min="8" max="8" width="4.6640625" style="1" customWidth="1"/>
    <col min="9" max="9" width="1" style="1" customWidth="1"/>
    <col min="10" max="10" width="2.5" style="1" customWidth="1"/>
    <col min="11" max="11" width="17.5" style="1" customWidth="1"/>
    <col min="12" max="12" width="15.1640625" style="1" customWidth="1"/>
    <col min="13" max="13" width="1.83203125" style="1" customWidth="1"/>
    <col min="14" max="14" width="9.1640625" style="1" hidden="1" customWidth="1"/>
    <col min="15" max="15" width="7.83203125" style="1" hidden="1" customWidth="1"/>
    <col min="16" max="18" width="9.1640625" style="1" hidden="1" customWidth="1"/>
    <col min="19" max="19" width="19.1640625" style="1" hidden="1" customWidth="1"/>
    <col min="20" max="20" width="5.83203125" style="52" hidden="1" customWidth="1"/>
    <col min="21" max="16384" width="9.1640625" style="1" hidden="1"/>
  </cols>
  <sheetData>
    <row r="1" spans="1:20" ht="15" customHeight="1"/>
    <row r="2" spans="1:20" ht="18.75" customHeight="1">
      <c r="A2" s="195" t="s">
        <v>73</v>
      </c>
      <c r="B2" s="36"/>
      <c r="C2" s="37"/>
      <c r="D2" s="37"/>
      <c r="E2" s="37"/>
      <c r="F2" s="37"/>
      <c r="G2" s="37"/>
      <c r="H2" s="37"/>
      <c r="I2" s="3"/>
    </row>
    <row r="3" spans="1:20" ht="15" customHeight="1"/>
    <row r="4" spans="1:20" ht="15" customHeight="1">
      <c r="I4" s="72"/>
      <c r="J4" s="72"/>
      <c r="K4" s="72"/>
      <c r="L4" s="69"/>
      <c r="M4" s="72"/>
    </row>
    <row r="5" spans="1:20" ht="15" customHeight="1" thickBot="1">
      <c r="I5" s="72"/>
      <c r="J5" s="72"/>
      <c r="K5" s="92" t="s">
        <v>67</v>
      </c>
      <c r="L5" s="86"/>
      <c r="M5" s="72"/>
    </row>
    <row r="6" spans="1:20" ht="17" customHeight="1">
      <c r="A6" s="18"/>
      <c r="B6" s="19"/>
      <c r="C6" s="19"/>
      <c r="D6" s="20"/>
      <c r="E6" s="20"/>
      <c r="F6" s="21"/>
      <c r="G6" s="21"/>
      <c r="H6" s="25"/>
      <c r="I6" s="97"/>
      <c r="J6" s="72"/>
      <c r="K6" s="4"/>
      <c r="L6" s="69"/>
      <c r="M6" s="72"/>
    </row>
    <row r="7" spans="1:20" ht="17" customHeight="1">
      <c r="A7" s="26"/>
      <c r="B7" s="230" t="s">
        <v>10</v>
      </c>
      <c r="C7" s="35"/>
      <c r="D7" s="16"/>
      <c r="E7" s="16"/>
      <c r="F7" s="12"/>
      <c r="G7" s="12"/>
      <c r="H7" s="27"/>
      <c r="I7" s="97"/>
      <c r="K7" s="85" t="s">
        <v>118</v>
      </c>
      <c r="L7" s="72"/>
      <c r="M7" s="72"/>
    </row>
    <row r="8" spans="1:20" s="5" customFormat="1" ht="17" customHeight="1">
      <c r="A8" s="28"/>
      <c r="B8" s="65"/>
      <c r="C8" s="67" t="s">
        <v>11</v>
      </c>
      <c r="D8" s="68" t="s">
        <v>12</v>
      </c>
      <c r="E8" s="22" t="str">
        <f>VLOOKUP('Entertainment-Eating-Out'!$T$28,$P$15:$S$19,4,0) &amp; " Amount"</f>
        <v>Quarterly Amount</v>
      </c>
      <c r="F8" s="46"/>
      <c r="G8" s="46"/>
      <c r="H8" s="29"/>
      <c r="I8" s="98"/>
      <c r="M8" s="99"/>
      <c r="T8" s="53"/>
    </row>
    <row r="9" spans="1:20" ht="17" customHeight="1">
      <c r="A9" s="26"/>
      <c r="B9" s="64" t="s">
        <v>55</v>
      </c>
      <c r="C9" s="81"/>
      <c r="D9" s="23">
        <v>0</v>
      </c>
      <c r="E9" s="24">
        <f>D9*VLOOKUP($T9,$P$15:$S$19,3,0)/VLOOKUP('Entertainment-Eating-Out'!$T$28,$P$15:$S$19,3,0)</f>
        <v>0</v>
      </c>
      <c r="F9" s="42"/>
      <c r="G9" s="42"/>
      <c r="H9" s="27"/>
      <c r="I9" s="97"/>
      <c r="J9" s="87"/>
      <c r="K9" s="83" t="s">
        <v>2</v>
      </c>
      <c r="L9" s="87"/>
      <c r="M9" s="72"/>
      <c r="T9" s="10">
        <v>5</v>
      </c>
    </row>
    <row r="10" spans="1:20" ht="17" customHeight="1">
      <c r="A10" s="26"/>
      <c r="B10" s="64" t="s">
        <v>90</v>
      </c>
      <c r="C10" s="81"/>
      <c r="D10" s="23">
        <v>0</v>
      </c>
      <c r="E10" s="24">
        <f>D10*VLOOKUP($T10,$P$15:$S$19,3,0)/VLOOKUP('Entertainment-Eating-Out'!$T$28,$P$15:$S$19,3,0)</f>
        <v>0</v>
      </c>
      <c r="F10" s="42"/>
      <c r="G10" s="42"/>
      <c r="H10" s="27"/>
      <c r="I10" s="97"/>
      <c r="J10" s="88"/>
      <c r="K10" s="183" t="s">
        <v>115</v>
      </c>
      <c r="L10" s="184">
        <f>Income!$E$20</f>
        <v>0</v>
      </c>
      <c r="M10" s="72"/>
      <c r="T10" s="10">
        <v>1</v>
      </c>
    </row>
    <row r="11" spans="1:20" ht="17" customHeight="1">
      <c r="A11" s="26"/>
      <c r="B11" s="64" t="s">
        <v>56</v>
      </c>
      <c r="C11" s="81"/>
      <c r="D11" s="23">
        <v>0</v>
      </c>
      <c r="E11" s="24">
        <f>D11*VLOOKUP($T11,$P$15:$S$19,3,0)/VLOOKUP('Entertainment-Eating-Out'!$T$28,$P$15:$S$19,3,0)</f>
        <v>0</v>
      </c>
      <c r="F11" s="42"/>
      <c r="G11" s="42"/>
      <c r="H11" s="27"/>
      <c r="I11" s="97"/>
      <c r="J11" s="72"/>
      <c r="K11" s="72"/>
      <c r="L11" s="82"/>
      <c r="M11" s="72"/>
      <c r="T11" s="10">
        <v>1</v>
      </c>
    </row>
    <row r="12" spans="1:20" ht="17" customHeight="1">
      <c r="A12" s="26"/>
      <c r="B12" s="64" t="s">
        <v>91</v>
      </c>
      <c r="C12" s="81"/>
      <c r="D12" s="23">
        <v>0</v>
      </c>
      <c r="E12" s="24">
        <f>D12*VLOOKUP($T12,$P$15:$S$19,3,0)/VLOOKUP('Entertainment-Eating-Out'!$T$28,$P$15:$S$19,3,0)</f>
        <v>0</v>
      </c>
      <c r="F12" s="42"/>
      <c r="G12" s="42"/>
      <c r="H12" s="27"/>
      <c r="I12" s="204"/>
      <c r="J12" s="205" t="s">
        <v>0</v>
      </c>
      <c r="K12" s="206"/>
      <c r="L12" s="207">
        <f>L10</f>
        <v>0</v>
      </c>
      <c r="M12" s="72"/>
      <c r="T12" s="10">
        <v>3</v>
      </c>
    </row>
    <row r="13" spans="1:20" ht="17" customHeight="1">
      <c r="A13" s="26"/>
      <c r="B13" s="64" t="s">
        <v>57</v>
      </c>
      <c r="C13" s="81"/>
      <c r="D13" s="23">
        <v>0</v>
      </c>
      <c r="E13" s="24">
        <f>D13*VLOOKUP($T13,$P$15:$S$19,3,0)/VLOOKUP('Entertainment-Eating-Out'!$T$28,$P$15:$S$19,3,0)</f>
        <v>0</v>
      </c>
      <c r="F13" s="42"/>
      <c r="G13" s="42"/>
      <c r="H13" s="27"/>
      <c r="I13" s="97"/>
      <c r="M13" s="72"/>
      <c r="T13" s="10">
        <v>1</v>
      </c>
    </row>
    <row r="14" spans="1:20" ht="17" customHeight="1">
      <c r="A14" s="26"/>
      <c r="B14" s="64" t="s">
        <v>92</v>
      </c>
      <c r="C14" s="81"/>
      <c r="D14" s="23">
        <v>0</v>
      </c>
      <c r="E14" s="24">
        <f>D14*VLOOKUP($T14,$P$15:$S$19,3,0)/VLOOKUP('Entertainment-Eating-Out'!$T$28,$P$15:$S$19,3,0)</f>
        <v>0</v>
      </c>
      <c r="F14" s="42"/>
      <c r="G14" s="42"/>
      <c r="H14" s="27"/>
      <c r="I14" s="97"/>
      <c r="J14" s="87"/>
      <c r="K14" s="83" t="s">
        <v>68</v>
      </c>
      <c r="L14" s="84"/>
      <c r="M14" s="72"/>
      <c r="Q14" s="1" t="s">
        <v>70</v>
      </c>
      <c r="R14" s="1" t="s">
        <v>101</v>
      </c>
      <c r="S14" s="1" t="s">
        <v>12</v>
      </c>
      <c r="T14" s="10">
        <v>2</v>
      </c>
    </row>
    <row r="15" spans="1:20" ht="17" customHeight="1">
      <c r="A15" s="26"/>
      <c r="B15" s="64" t="s">
        <v>58</v>
      </c>
      <c r="C15" s="81"/>
      <c r="D15" s="23">
        <v>0</v>
      </c>
      <c r="E15" s="24">
        <f>D15*VLOOKUP($T15,$P$15:$S$19,3,0)/VLOOKUP('Entertainment-Eating-Out'!$T$28,$P$15:$S$19,3,0)</f>
        <v>0</v>
      </c>
      <c r="F15" s="42"/>
      <c r="G15" s="42"/>
      <c r="H15" s="27"/>
      <c r="I15" s="97"/>
      <c r="J15" s="89"/>
      <c r="K15" s="102" t="s">
        <v>75</v>
      </c>
      <c r="L15" s="182">
        <f>'Financial-Commitments'!E23</f>
        <v>0</v>
      </c>
      <c r="M15" s="72"/>
      <c r="P15" s="1">
        <v>1</v>
      </c>
      <c r="Q15" s="1" t="s">
        <v>62</v>
      </c>
      <c r="R15" s="1">
        <v>52</v>
      </c>
      <c r="S15" s="1" t="s">
        <v>62</v>
      </c>
      <c r="T15" s="10">
        <v>2</v>
      </c>
    </row>
    <row r="16" spans="1:20" ht="17" customHeight="1">
      <c r="A16" s="26"/>
      <c r="B16" s="64" t="s">
        <v>93</v>
      </c>
      <c r="C16" s="81"/>
      <c r="D16" s="23">
        <v>0</v>
      </c>
      <c r="E16" s="24">
        <f>D16*VLOOKUP($T16,$P$15:$S$19,3,0)/VLOOKUP('Entertainment-Eating-Out'!$T$28,$P$15:$S$19,3,0)</f>
        <v>0</v>
      </c>
      <c r="F16" s="42"/>
      <c r="G16" s="42"/>
      <c r="H16" s="27"/>
      <c r="I16" s="97"/>
      <c r="J16" s="89"/>
      <c r="K16" s="102" t="s">
        <v>4</v>
      </c>
      <c r="L16" s="182">
        <f>'Home-Utilities'!$E$15</f>
        <v>0</v>
      </c>
      <c r="M16" s="72"/>
      <c r="P16" s="1">
        <v>2</v>
      </c>
      <c r="Q16" s="1" t="s">
        <v>63</v>
      </c>
      <c r="R16" s="1">
        <v>26</v>
      </c>
      <c r="S16" s="1" t="s">
        <v>63</v>
      </c>
      <c r="T16" s="10">
        <v>1</v>
      </c>
    </row>
    <row r="17" spans="1:20" ht="17" customHeight="1">
      <c r="A17" s="26"/>
      <c r="B17" s="64" t="s">
        <v>59</v>
      </c>
      <c r="C17" s="81"/>
      <c r="D17" s="23">
        <v>0</v>
      </c>
      <c r="E17" s="24">
        <f>D17*VLOOKUP($T17,$P$15:$S$19,3,0)/VLOOKUP('Entertainment-Eating-Out'!$T$28,$P$15:$S$19,3,0)</f>
        <v>0</v>
      </c>
      <c r="F17" s="42"/>
      <c r="G17" s="42"/>
      <c r="H17" s="27"/>
      <c r="I17" s="97"/>
      <c r="J17" s="89"/>
      <c r="K17" s="102" t="s">
        <v>5</v>
      </c>
      <c r="L17" s="182">
        <f>'Home-Utilities'!$E$26</f>
        <v>0</v>
      </c>
      <c r="M17" s="72"/>
      <c r="P17" s="1">
        <v>3</v>
      </c>
      <c r="Q17" s="1" t="s">
        <v>64</v>
      </c>
      <c r="R17" s="1">
        <v>12</v>
      </c>
      <c r="S17" s="1" t="s">
        <v>64</v>
      </c>
      <c r="T17" s="10">
        <v>5</v>
      </c>
    </row>
    <row r="18" spans="1:20" ht="17" customHeight="1">
      <c r="A18" s="26"/>
      <c r="B18" s="64" t="s">
        <v>19</v>
      </c>
      <c r="C18" s="81"/>
      <c r="D18" s="23">
        <v>0</v>
      </c>
      <c r="E18" s="24">
        <f>D18*VLOOKUP($T18,$P$15:$S$19,3,0)/VLOOKUP('Entertainment-Eating-Out'!$T$28,$P$15:$S$19,3,0)</f>
        <v>0</v>
      </c>
      <c r="F18" s="42"/>
      <c r="G18" s="42"/>
      <c r="H18" s="27"/>
      <c r="I18" s="97"/>
      <c r="J18" s="89"/>
      <c r="K18" s="102" t="s">
        <v>6</v>
      </c>
      <c r="L18" s="182">
        <f>'Education-Health'!$E$16</f>
        <v>0</v>
      </c>
      <c r="M18" s="72"/>
      <c r="P18" s="1">
        <v>4</v>
      </c>
      <c r="Q18" s="1" t="s">
        <v>71</v>
      </c>
      <c r="R18" s="1">
        <v>4</v>
      </c>
      <c r="S18" s="1" t="s">
        <v>71</v>
      </c>
      <c r="T18" s="10">
        <v>3</v>
      </c>
    </row>
    <row r="19" spans="1:20" ht="17" customHeight="1">
      <c r="A19" s="26"/>
      <c r="B19" s="58"/>
      <c r="C19" s="81"/>
      <c r="D19" s="70" t="s">
        <v>66</v>
      </c>
      <c r="E19" s="71">
        <f>SUM(E9:E18)</f>
        <v>0</v>
      </c>
      <c r="F19" s="42"/>
      <c r="G19" s="42"/>
      <c r="H19" s="27"/>
      <c r="I19" s="97"/>
      <c r="J19" s="89"/>
      <c r="K19" s="102" t="s">
        <v>7</v>
      </c>
      <c r="L19" s="182">
        <f>'Education-Health'!$E$27</f>
        <v>0</v>
      </c>
      <c r="M19" s="72"/>
      <c r="P19" s="1">
        <v>5</v>
      </c>
      <c r="Q19" s="1" t="s">
        <v>65</v>
      </c>
      <c r="R19" s="1">
        <v>1</v>
      </c>
      <c r="S19" s="1" t="s">
        <v>99</v>
      </c>
    </row>
    <row r="20" spans="1:20" ht="17" customHeight="1">
      <c r="A20" s="26"/>
      <c r="B20" s="232" t="s">
        <v>72</v>
      </c>
      <c r="C20" s="81"/>
      <c r="D20" s="74"/>
      <c r="E20" s="71"/>
      <c r="F20" s="42"/>
      <c r="G20" s="42"/>
      <c r="H20" s="27"/>
      <c r="I20" s="97"/>
      <c r="J20" s="89"/>
      <c r="K20" s="102" t="s">
        <v>8</v>
      </c>
      <c r="L20" s="182">
        <f>'Shopping-Transport'!$E$17</f>
        <v>0</v>
      </c>
      <c r="M20" s="72"/>
    </row>
    <row r="21" spans="1:20" ht="17" customHeight="1">
      <c r="A21" s="26"/>
      <c r="B21" s="232"/>
      <c r="C21" s="81"/>
      <c r="D21" s="77"/>
      <c r="E21" s="71"/>
      <c r="F21" s="42"/>
      <c r="G21" s="42"/>
      <c r="H21" s="27"/>
      <c r="I21" s="97"/>
      <c r="J21" s="89"/>
      <c r="K21" s="102" t="s">
        <v>9</v>
      </c>
      <c r="L21" s="182">
        <f>'Shopping-Transport'!$E$27</f>
        <v>0</v>
      </c>
      <c r="M21" s="72"/>
    </row>
    <row r="22" spans="1:20" ht="17" customHeight="1">
      <c r="A22" s="26"/>
      <c r="B22" s="64" t="s">
        <v>60</v>
      </c>
      <c r="C22" s="81"/>
      <c r="D22" s="23">
        <v>0</v>
      </c>
      <c r="E22" s="24">
        <f>D22*VLOOKUP($T22,$P$15:$S$19,3,0)/VLOOKUP('Entertainment-Eating-Out'!$T$28,$P$15:$S$19,3,0)</f>
        <v>0</v>
      </c>
      <c r="F22" s="42"/>
      <c r="G22" s="42"/>
      <c r="H22" s="27"/>
      <c r="I22" s="97"/>
      <c r="J22" s="89"/>
      <c r="K22" s="102" t="s">
        <v>10</v>
      </c>
      <c r="L22" s="182">
        <f>'Entertainment-Eating-Out'!$E$19</f>
        <v>0</v>
      </c>
      <c r="M22" s="72"/>
      <c r="T22" s="10">
        <v>3</v>
      </c>
    </row>
    <row r="23" spans="1:20" ht="17" customHeight="1">
      <c r="A23" s="26"/>
      <c r="B23" s="64" t="s">
        <v>94</v>
      </c>
      <c r="C23" s="81"/>
      <c r="D23" s="23">
        <v>0</v>
      </c>
      <c r="E23" s="24">
        <f>D23*VLOOKUP($T23,$P$15:$S$19,3,0)/VLOOKUP('Entertainment-Eating-Out'!$T$28,$P$15:$S$19,3,0)</f>
        <v>0</v>
      </c>
      <c r="F23" s="42"/>
      <c r="G23" s="42"/>
      <c r="H23" s="27"/>
      <c r="I23" s="97"/>
      <c r="J23" s="89"/>
      <c r="K23" s="102" t="s">
        <v>72</v>
      </c>
      <c r="L23" s="182">
        <f>'Entertainment-Eating-Out'!$E$27</f>
        <v>0</v>
      </c>
      <c r="M23" s="72"/>
      <c r="T23" s="10">
        <v>1</v>
      </c>
    </row>
    <row r="24" spans="1:20" ht="17" customHeight="1">
      <c r="A24" s="26"/>
      <c r="B24" s="64" t="s">
        <v>61</v>
      </c>
      <c r="C24" s="81"/>
      <c r="D24" s="23">
        <v>0</v>
      </c>
      <c r="E24" s="24">
        <f>D24*VLOOKUP($T24,$P$15:$S$19,3,0)/VLOOKUP('Entertainment-Eating-Out'!$T$28,$P$15:$S$19,3,0)</f>
        <v>0</v>
      </c>
      <c r="F24" s="42"/>
      <c r="G24" s="42"/>
      <c r="H24" s="27"/>
      <c r="I24" s="97"/>
      <c r="J24" s="72"/>
      <c r="M24" s="72"/>
      <c r="T24" s="10">
        <v>1</v>
      </c>
    </row>
    <row r="25" spans="1:20" ht="17" customHeight="1">
      <c r="A25" s="26"/>
      <c r="B25" s="64" t="s">
        <v>95</v>
      </c>
      <c r="C25" s="81"/>
      <c r="D25" s="23">
        <v>0</v>
      </c>
      <c r="E25" s="24">
        <f>D25*VLOOKUP($T25,$P$15:$S$19,3,0)/VLOOKUP('Entertainment-Eating-Out'!$T$28,$P$15:$S$19,3,0)</f>
        <v>0</v>
      </c>
      <c r="F25" s="42"/>
      <c r="G25" s="42"/>
      <c r="H25" s="27"/>
      <c r="I25" s="97"/>
      <c r="J25" s="205" t="s">
        <v>1</v>
      </c>
      <c r="K25" s="206"/>
      <c r="L25" s="207">
        <f>SUM(L15:L23)</f>
        <v>0</v>
      </c>
      <c r="M25" s="72"/>
      <c r="T25" s="10">
        <v>1</v>
      </c>
    </row>
    <row r="26" spans="1:20" ht="17" customHeight="1">
      <c r="A26" s="26"/>
      <c r="B26" s="64" t="s">
        <v>103</v>
      </c>
      <c r="C26" s="81"/>
      <c r="D26" s="23">
        <v>0</v>
      </c>
      <c r="E26" s="24">
        <f>D26*VLOOKUP($T26,$P$15:$S$19,3,0)/VLOOKUP('Entertainment-Eating-Out'!$T$28,$P$15:$S$19,3,0)</f>
        <v>0</v>
      </c>
      <c r="F26" s="42"/>
      <c r="G26" s="42"/>
      <c r="H26" s="27"/>
      <c r="I26" s="97"/>
      <c r="J26" s="72"/>
      <c r="M26" s="72"/>
      <c r="T26" s="10">
        <v>3</v>
      </c>
    </row>
    <row r="27" spans="1:20" ht="17" customHeight="1">
      <c r="A27" s="26"/>
      <c r="B27" s="58"/>
      <c r="C27" s="76"/>
      <c r="D27" s="70" t="s">
        <v>66</v>
      </c>
      <c r="E27" s="71">
        <f>SUM(E22:E26)</f>
        <v>0</v>
      </c>
      <c r="F27" s="42"/>
      <c r="G27" s="42"/>
      <c r="H27" s="27"/>
      <c r="I27" s="97"/>
      <c r="J27" s="72"/>
      <c r="K27" s="95"/>
      <c r="L27" s="96"/>
      <c r="M27" s="72"/>
    </row>
    <row r="28" spans="1:20" ht="17" customHeight="1">
      <c r="A28" s="26"/>
      <c r="B28" s="38"/>
      <c r="C28" s="48"/>
      <c r="D28" s="40"/>
      <c r="E28" s="39"/>
      <c r="F28" s="42"/>
      <c r="G28" s="42"/>
      <c r="H28" s="27"/>
      <c r="I28" s="97"/>
      <c r="J28" s="237" t="s">
        <v>136</v>
      </c>
      <c r="L28" s="240">
        <f>L12-L25</f>
        <v>0</v>
      </c>
      <c r="M28" s="72"/>
      <c r="S28" s="63" t="s">
        <v>102</v>
      </c>
      <c r="T28" s="10">
        <v>4</v>
      </c>
    </row>
    <row r="29" spans="1:20" ht="17" customHeight="1">
      <c r="A29" s="26"/>
      <c r="B29" s="42"/>
      <c r="C29" s="49"/>
      <c r="D29" s="43"/>
      <c r="E29" s="47"/>
      <c r="F29" s="42"/>
      <c r="G29" s="42"/>
      <c r="H29" s="27"/>
      <c r="I29" s="97"/>
      <c r="J29" s="72"/>
      <c r="K29" s="239"/>
      <c r="L29" s="238" t="str">
        <f>Results!$L$29</f>
        <v>per quarter</v>
      </c>
      <c r="M29" s="72"/>
    </row>
    <row r="30" spans="1:20" ht="17" customHeight="1">
      <c r="A30" s="26"/>
      <c r="B30" s="42"/>
      <c r="C30" s="42"/>
      <c r="D30" s="43"/>
      <c r="E30" s="45"/>
      <c r="F30" s="42"/>
      <c r="G30" s="42"/>
      <c r="H30" s="27"/>
      <c r="I30" s="97"/>
      <c r="J30" s="72"/>
      <c r="L30" s="234"/>
      <c r="M30" s="72"/>
    </row>
    <row r="31" spans="1:20" ht="17" customHeight="1">
      <c r="A31" s="26"/>
      <c r="B31" s="12"/>
      <c r="C31" s="12"/>
      <c r="D31" s="14"/>
      <c r="E31" s="17"/>
      <c r="F31" s="12"/>
      <c r="G31" s="12"/>
      <c r="H31" s="27"/>
      <c r="I31" s="97"/>
      <c r="J31" s="72"/>
      <c r="K31" s="239"/>
      <c r="L31" s="239"/>
      <c r="M31" s="72"/>
    </row>
    <row r="32" spans="1:20" ht="17" customHeight="1" thickBot="1">
      <c r="A32" s="30"/>
      <c r="B32" s="31"/>
      <c r="C32" s="31"/>
      <c r="D32" s="32"/>
      <c r="E32" s="33"/>
      <c r="F32" s="31"/>
      <c r="G32" s="31"/>
      <c r="H32" s="34"/>
      <c r="I32" s="97"/>
      <c r="J32" s="72"/>
      <c r="L32" s="236"/>
      <c r="M32" s="72"/>
    </row>
    <row r="33" spans="1:20" s="9" customFormat="1" ht="16">
      <c r="A33" s="56"/>
      <c r="B33" s="57" t="s">
        <v>97</v>
      </c>
      <c r="I33" s="94"/>
      <c r="J33" s="94"/>
      <c r="K33" s="94"/>
      <c r="L33" s="94"/>
      <c r="M33" s="94"/>
      <c r="T33" s="54"/>
    </row>
    <row r="35" spans="1:20" ht="9" hidden="1" customHeight="1"/>
    <row r="36" spans="1:20" hidden="1">
      <c r="L36" s="2"/>
    </row>
    <row r="37" spans="1:20" hidden="1">
      <c r="L37" s="2"/>
    </row>
    <row r="38" spans="1:20" hidden="1">
      <c r="L38" s="2"/>
    </row>
    <row r="39" spans="1:20" hidden="1">
      <c r="L39" s="2"/>
    </row>
    <row r="40" spans="1:20" hidden="1">
      <c r="L40" s="2"/>
    </row>
  </sheetData>
  <sheetProtection sheet="1" objects="1" scenarios="1" selectLockedCells="1"/>
  <customSheetViews>
    <customSheetView guid="{5DEB68D0-18B0-409F-A1B7-526211C97239}" showGridLines="0" fitToPage="1" hiddenRows="1" hiddenColumns="1">
      <selection activeCell="L2" sqref="L2"/>
      <pageMargins left="0.70866141732283472" right="0.70866141732283472" top="0.74803149606299213" bottom="0.74803149606299213" header="0.31496062992125984" footer="0.31496062992125984"/>
      <pageSetup paperSize="9" orientation="portrait"/>
    </customSheetView>
  </customSheetViews>
  <phoneticPr fontId="7" type="noConversion"/>
  <conditionalFormatting sqref="L28">
    <cfRule type="expression" dxfId="5" priority="1">
      <formula>$L$28&gt;0</formula>
    </cfRule>
    <cfRule type="expression" dxfId="4" priority="2">
      <formula>$L$28&lt;0</formula>
    </cfRule>
  </conditionalFormatting>
  <dataValidations count="2">
    <dataValidation type="list" allowBlank="1" showInputMessage="1" showErrorMessage="1" sqref="C27:C28">
      <formula1>$Q$15:$Q$19</formula1>
    </dataValidation>
    <dataValidation type="whole" allowBlank="1" showInputMessage="1" showErrorMessage="1" error="Please enter a number between $0 and $1,000,000" sqref="D9:D18 D22:D26">
      <formula1>0</formula1>
      <formula2>1000000</formula2>
    </dataValidation>
  </dataValidations>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73" r:id="rId4" name="Drop Down 21">
              <controlPr defaultSize="0" autoLine="0" autoPict="0">
                <anchor moveWithCells="1" sizeWithCells="1">
                  <from>
                    <xdr:col>2</xdr:col>
                    <xdr:colOff>25400</xdr:colOff>
                    <xdr:row>8</xdr:row>
                    <xdr:rowOff>0</xdr:rowOff>
                  </from>
                  <to>
                    <xdr:col>2</xdr:col>
                    <xdr:colOff>1333500</xdr:colOff>
                    <xdr:row>8</xdr:row>
                    <xdr:rowOff>203200</xdr:rowOff>
                  </to>
                </anchor>
              </controlPr>
            </control>
          </mc:Choice>
        </mc:AlternateContent>
        <mc:AlternateContent xmlns:mc="http://schemas.openxmlformats.org/markup-compatibility/2006">
          <mc:Choice Requires="x14">
            <control shapeId="23574" r:id="rId5" name="Drop Down 22">
              <controlPr defaultSize="0" autoLine="0" autoPict="0">
                <anchor moveWithCells="1" sizeWithCells="1">
                  <from>
                    <xdr:col>2</xdr:col>
                    <xdr:colOff>25400</xdr:colOff>
                    <xdr:row>9</xdr:row>
                    <xdr:rowOff>0</xdr:rowOff>
                  </from>
                  <to>
                    <xdr:col>2</xdr:col>
                    <xdr:colOff>1333500</xdr:colOff>
                    <xdr:row>9</xdr:row>
                    <xdr:rowOff>203200</xdr:rowOff>
                  </to>
                </anchor>
              </controlPr>
            </control>
          </mc:Choice>
        </mc:AlternateContent>
        <mc:AlternateContent xmlns:mc="http://schemas.openxmlformats.org/markup-compatibility/2006">
          <mc:Choice Requires="x14">
            <control shapeId="23575" r:id="rId6" name="Drop Down 23">
              <controlPr defaultSize="0" autoLine="0" autoPict="0">
                <anchor moveWithCells="1" sizeWithCells="1">
                  <from>
                    <xdr:col>2</xdr:col>
                    <xdr:colOff>25400</xdr:colOff>
                    <xdr:row>10</xdr:row>
                    <xdr:rowOff>0</xdr:rowOff>
                  </from>
                  <to>
                    <xdr:col>2</xdr:col>
                    <xdr:colOff>1333500</xdr:colOff>
                    <xdr:row>10</xdr:row>
                    <xdr:rowOff>203200</xdr:rowOff>
                  </to>
                </anchor>
              </controlPr>
            </control>
          </mc:Choice>
        </mc:AlternateContent>
        <mc:AlternateContent xmlns:mc="http://schemas.openxmlformats.org/markup-compatibility/2006">
          <mc:Choice Requires="x14">
            <control shapeId="23576" r:id="rId7" name="Drop Down 24">
              <controlPr defaultSize="0" autoLine="0" autoPict="0">
                <anchor moveWithCells="1" sizeWithCells="1">
                  <from>
                    <xdr:col>2</xdr:col>
                    <xdr:colOff>25400</xdr:colOff>
                    <xdr:row>11</xdr:row>
                    <xdr:rowOff>0</xdr:rowOff>
                  </from>
                  <to>
                    <xdr:col>2</xdr:col>
                    <xdr:colOff>1333500</xdr:colOff>
                    <xdr:row>11</xdr:row>
                    <xdr:rowOff>203200</xdr:rowOff>
                  </to>
                </anchor>
              </controlPr>
            </control>
          </mc:Choice>
        </mc:AlternateContent>
        <mc:AlternateContent xmlns:mc="http://schemas.openxmlformats.org/markup-compatibility/2006">
          <mc:Choice Requires="x14">
            <control shapeId="23577" r:id="rId8" name="Drop Down 25">
              <controlPr defaultSize="0" autoLine="0" autoPict="0">
                <anchor moveWithCells="1" sizeWithCells="1">
                  <from>
                    <xdr:col>2</xdr:col>
                    <xdr:colOff>25400</xdr:colOff>
                    <xdr:row>12</xdr:row>
                    <xdr:rowOff>0</xdr:rowOff>
                  </from>
                  <to>
                    <xdr:col>2</xdr:col>
                    <xdr:colOff>1333500</xdr:colOff>
                    <xdr:row>12</xdr:row>
                    <xdr:rowOff>203200</xdr:rowOff>
                  </to>
                </anchor>
              </controlPr>
            </control>
          </mc:Choice>
        </mc:AlternateContent>
        <mc:AlternateContent xmlns:mc="http://schemas.openxmlformats.org/markup-compatibility/2006">
          <mc:Choice Requires="x14">
            <control shapeId="23578" r:id="rId9" name="Drop Down 26">
              <controlPr defaultSize="0" autoLine="0" autoPict="0">
                <anchor moveWithCells="1" sizeWithCells="1">
                  <from>
                    <xdr:col>2</xdr:col>
                    <xdr:colOff>25400</xdr:colOff>
                    <xdr:row>13</xdr:row>
                    <xdr:rowOff>0</xdr:rowOff>
                  </from>
                  <to>
                    <xdr:col>2</xdr:col>
                    <xdr:colOff>1333500</xdr:colOff>
                    <xdr:row>13</xdr:row>
                    <xdr:rowOff>203200</xdr:rowOff>
                  </to>
                </anchor>
              </controlPr>
            </control>
          </mc:Choice>
        </mc:AlternateContent>
        <mc:AlternateContent xmlns:mc="http://schemas.openxmlformats.org/markup-compatibility/2006">
          <mc:Choice Requires="x14">
            <control shapeId="23579" r:id="rId10" name="Drop Down 27">
              <controlPr defaultSize="0" autoLine="0" autoPict="0">
                <anchor moveWithCells="1" sizeWithCells="1">
                  <from>
                    <xdr:col>2</xdr:col>
                    <xdr:colOff>25400</xdr:colOff>
                    <xdr:row>14</xdr:row>
                    <xdr:rowOff>0</xdr:rowOff>
                  </from>
                  <to>
                    <xdr:col>2</xdr:col>
                    <xdr:colOff>1333500</xdr:colOff>
                    <xdr:row>14</xdr:row>
                    <xdr:rowOff>203200</xdr:rowOff>
                  </to>
                </anchor>
              </controlPr>
            </control>
          </mc:Choice>
        </mc:AlternateContent>
        <mc:AlternateContent xmlns:mc="http://schemas.openxmlformats.org/markup-compatibility/2006">
          <mc:Choice Requires="x14">
            <control shapeId="23580" r:id="rId11" name="Drop Down 28">
              <controlPr defaultSize="0" autoLine="0" autoPict="0">
                <anchor moveWithCells="1" sizeWithCells="1">
                  <from>
                    <xdr:col>2</xdr:col>
                    <xdr:colOff>25400</xdr:colOff>
                    <xdr:row>15</xdr:row>
                    <xdr:rowOff>0</xdr:rowOff>
                  </from>
                  <to>
                    <xdr:col>2</xdr:col>
                    <xdr:colOff>1333500</xdr:colOff>
                    <xdr:row>15</xdr:row>
                    <xdr:rowOff>203200</xdr:rowOff>
                  </to>
                </anchor>
              </controlPr>
            </control>
          </mc:Choice>
        </mc:AlternateContent>
        <mc:AlternateContent xmlns:mc="http://schemas.openxmlformats.org/markup-compatibility/2006">
          <mc:Choice Requires="x14">
            <control shapeId="23581" r:id="rId12" name="Drop Down 29">
              <controlPr defaultSize="0" autoLine="0" autoPict="0">
                <anchor moveWithCells="1" sizeWithCells="1">
                  <from>
                    <xdr:col>2</xdr:col>
                    <xdr:colOff>25400</xdr:colOff>
                    <xdr:row>17</xdr:row>
                    <xdr:rowOff>0</xdr:rowOff>
                  </from>
                  <to>
                    <xdr:col>2</xdr:col>
                    <xdr:colOff>1333500</xdr:colOff>
                    <xdr:row>17</xdr:row>
                    <xdr:rowOff>203200</xdr:rowOff>
                  </to>
                </anchor>
              </controlPr>
            </control>
          </mc:Choice>
        </mc:AlternateContent>
        <mc:AlternateContent xmlns:mc="http://schemas.openxmlformats.org/markup-compatibility/2006">
          <mc:Choice Requires="x14">
            <control shapeId="23582" r:id="rId13" name="Drop Down 30">
              <controlPr defaultSize="0" autoLine="0" autoPict="0">
                <anchor moveWithCells="1" sizeWithCells="1">
                  <from>
                    <xdr:col>2</xdr:col>
                    <xdr:colOff>25400</xdr:colOff>
                    <xdr:row>16</xdr:row>
                    <xdr:rowOff>0</xdr:rowOff>
                  </from>
                  <to>
                    <xdr:col>2</xdr:col>
                    <xdr:colOff>1333500</xdr:colOff>
                    <xdr:row>16</xdr:row>
                    <xdr:rowOff>203200</xdr:rowOff>
                  </to>
                </anchor>
              </controlPr>
            </control>
          </mc:Choice>
        </mc:AlternateContent>
        <mc:AlternateContent xmlns:mc="http://schemas.openxmlformats.org/markup-compatibility/2006">
          <mc:Choice Requires="x14">
            <control shapeId="23585" r:id="rId14" name="Drop Down 33">
              <controlPr defaultSize="0" autoLine="0" autoPict="0">
                <anchor moveWithCells="1" sizeWithCells="1">
                  <from>
                    <xdr:col>2</xdr:col>
                    <xdr:colOff>50800</xdr:colOff>
                    <xdr:row>21</xdr:row>
                    <xdr:rowOff>12700</xdr:rowOff>
                  </from>
                  <to>
                    <xdr:col>2</xdr:col>
                    <xdr:colOff>1358900</xdr:colOff>
                    <xdr:row>22</xdr:row>
                    <xdr:rowOff>0</xdr:rowOff>
                  </to>
                </anchor>
              </controlPr>
            </control>
          </mc:Choice>
        </mc:AlternateContent>
        <mc:AlternateContent xmlns:mc="http://schemas.openxmlformats.org/markup-compatibility/2006">
          <mc:Choice Requires="x14">
            <control shapeId="23586" r:id="rId15" name="Drop Down 34">
              <controlPr defaultSize="0" autoLine="0" autoPict="0">
                <anchor moveWithCells="1" sizeWithCells="1">
                  <from>
                    <xdr:col>2</xdr:col>
                    <xdr:colOff>50800</xdr:colOff>
                    <xdr:row>22</xdr:row>
                    <xdr:rowOff>12700</xdr:rowOff>
                  </from>
                  <to>
                    <xdr:col>2</xdr:col>
                    <xdr:colOff>1358900</xdr:colOff>
                    <xdr:row>23</xdr:row>
                    <xdr:rowOff>0</xdr:rowOff>
                  </to>
                </anchor>
              </controlPr>
            </control>
          </mc:Choice>
        </mc:AlternateContent>
        <mc:AlternateContent xmlns:mc="http://schemas.openxmlformats.org/markup-compatibility/2006">
          <mc:Choice Requires="x14">
            <control shapeId="23587" r:id="rId16" name="Drop Down 35">
              <controlPr defaultSize="0" autoLine="0" autoPict="0">
                <anchor moveWithCells="1" sizeWithCells="1">
                  <from>
                    <xdr:col>2</xdr:col>
                    <xdr:colOff>50800</xdr:colOff>
                    <xdr:row>23</xdr:row>
                    <xdr:rowOff>12700</xdr:rowOff>
                  </from>
                  <to>
                    <xdr:col>2</xdr:col>
                    <xdr:colOff>1358900</xdr:colOff>
                    <xdr:row>24</xdr:row>
                    <xdr:rowOff>0</xdr:rowOff>
                  </to>
                </anchor>
              </controlPr>
            </control>
          </mc:Choice>
        </mc:AlternateContent>
        <mc:AlternateContent xmlns:mc="http://schemas.openxmlformats.org/markup-compatibility/2006">
          <mc:Choice Requires="x14">
            <control shapeId="23588" r:id="rId17" name="Drop Down 36">
              <controlPr defaultSize="0" autoLine="0" autoPict="0">
                <anchor moveWithCells="1" sizeWithCells="1">
                  <from>
                    <xdr:col>2</xdr:col>
                    <xdr:colOff>50800</xdr:colOff>
                    <xdr:row>24</xdr:row>
                    <xdr:rowOff>12700</xdr:rowOff>
                  </from>
                  <to>
                    <xdr:col>2</xdr:col>
                    <xdr:colOff>1358900</xdr:colOff>
                    <xdr:row>25</xdr:row>
                    <xdr:rowOff>0</xdr:rowOff>
                  </to>
                </anchor>
              </controlPr>
            </control>
          </mc:Choice>
        </mc:AlternateContent>
        <mc:AlternateContent xmlns:mc="http://schemas.openxmlformats.org/markup-compatibility/2006">
          <mc:Choice Requires="x14">
            <control shapeId="23589" r:id="rId18" name="Drop Down 37">
              <controlPr defaultSize="0" autoLine="0" autoPict="0">
                <anchor moveWithCells="1" sizeWithCells="1">
                  <from>
                    <xdr:col>2</xdr:col>
                    <xdr:colOff>50800</xdr:colOff>
                    <xdr:row>25</xdr:row>
                    <xdr:rowOff>12700</xdr:rowOff>
                  </from>
                  <to>
                    <xdr:col>2</xdr:col>
                    <xdr:colOff>1358900</xdr:colOff>
                    <xdr:row>26</xdr:row>
                    <xdr:rowOff>0</xdr:rowOff>
                  </to>
                </anchor>
              </controlPr>
            </control>
          </mc:Choice>
        </mc:AlternateContent>
        <mc:AlternateContent xmlns:mc="http://schemas.openxmlformats.org/markup-compatibility/2006">
          <mc:Choice Requires="x14">
            <control shapeId="69131" r:id="rId19" name="Drop Down 1547">
              <controlPr locked="0" defaultSize="0" autoLine="0" autoPict="0">
                <anchor moveWithCells="1" sizeWithCells="1">
                  <from>
                    <xdr:col>10</xdr:col>
                    <xdr:colOff>1244600</xdr:colOff>
                    <xdr:row>6</xdr:row>
                    <xdr:rowOff>0</xdr:rowOff>
                  </from>
                  <to>
                    <xdr:col>11</xdr:col>
                    <xdr:colOff>876300</xdr:colOff>
                    <xdr:row>6</xdr:row>
                    <xdr:rowOff>203200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33"/>
  <sheetViews>
    <sheetView showGridLines="0" showRowColHeaders="0" tabSelected="1" zoomScaleNormal="100" zoomScalePageLayoutView="93" workbookViewId="0"/>
  </sheetViews>
  <sheetFormatPr baseColWidth="10" defaultColWidth="0" defaultRowHeight="13" zeroHeight="1"/>
  <cols>
    <col min="1" max="1" width="6.33203125" style="6" customWidth="1"/>
    <col min="2" max="2" width="50" style="6" customWidth="1"/>
    <col min="3" max="3" width="13.83203125" style="6" customWidth="1"/>
    <col min="4" max="4" width="17.5" style="6" customWidth="1"/>
    <col min="5" max="5" width="22" style="6" customWidth="1"/>
    <col min="6" max="6" width="6.5" style="6" customWidth="1"/>
    <col min="7" max="7" width="10.5" style="6" customWidth="1"/>
    <col min="8" max="8" width="3.1640625" style="6" customWidth="1"/>
    <col min="9" max="9" width="1" style="6" customWidth="1"/>
    <col min="10" max="10" width="2.5" style="6" customWidth="1"/>
    <col min="11" max="11" width="17.5" style="6" customWidth="1"/>
    <col min="12" max="12" width="14.5" style="6" customWidth="1"/>
    <col min="13" max="13" width="1.83203125" style="6" customWidth="1"/>
    <col min="14" max="16" width="9.33203125" style="59" hidden="1" customWidth="1"/>
    <col min="17" max="17" width="9.1640625" style="59" hidden="1" customWidth="1"/>
    <col min="18" max="18" width="9.6640625" style="59" hidden="1" customWidth="1"/>
    <col min="19" max="19" width="9.1640625" style="6" hidden="1" customWidth="1"/>
    <col min="20" max="20" width="23.33203125" style="6" hidden="1" customWidth="1"/>
    <col min="21" max="16384" width="9.1640625" style="6" hidden="1"/>
  </cols>
  <sheetData>
    <row r="1" spans="1:18" ht="15" customHeight="1">
      <c r="L1" s="6" t="s">
        <v>122</v>
      </c>
    </row>
    <row r="2" spans="1:18" ht="18.75" customHeight="1">
      <c r="A2" s="195" t="s">
        <v>73</v>
      </c>
      <c r="B2" s="164"/>
      <c r="C2" s="100"/>
      <c r="D2" s="100"/>
      <c r="E2" s="100"/>
      <c r="F2" s="100"/>
      <c r="G2" s="100"/>
      <c r="H2" s="100"/>
      <c r="I2" s="101"/>
    </row>
    <row r="3" spans="1:18" ht="15" customHeight="1"/>
    <row r="4" spans="1:18" ht="15" customHeight="1">
      <c r="I4" s="102"/>
      <c r="J4" s="102"/>
      <c r="K4" s="103"/>
      <c r="L4" s="104"/>
    </row>
    <row r="5" spans="1:18" ht="15" customHeight="1" thickBot="1">
      <c r="I5" s="102"/>
      <c r="J5" s="102"/>
      <c r="K5" s="105" t="s">
        <v>67</v>
      </c>
      <c r="L5" s="106"/>
      <c r="N5" s="59" t="s">
        <v>2</v>
      </c>
      <c r="O5" s="59" t="s">
        <v>68</v>
      </c>
      <c r="R5" s="59" t="s">
        <v>69</v>
      </c>
    </row>
    <row r="6" spans="1:18" ht="17" customHeight="1">
      <c r="A6" s="107"/>
      <c r="B6" s="108"/>
      <c r="C6" s="108"/>
      <c r="D6" s="109"/>
      <c r="E6" s="109"/>
      <c r="F6" s="110"/>
      <c r="G6" s="110"/>
      <c r="H6" s="111"/>
      <c r="I6" s="112"/>
      <c r="J6" s="102"/>
      <c r="K6" s="103"/>
      <c r="L6" s="104"/>
    </row>
    <row r="7" spans="1:18" ht="17" customHeight="1">
      <c r="A7" s="113"/>
      <c r="B7" s="277" t="s">
        <v>67</v>
      </c>
      <c r="C7" s="277"/>
      <c r="D7" s="277"/>
      <c r="E7" s="277"/>
      <c r="F7" s="277"/>
      <c r="G7" s="277"/>
      <c r="H7" s="114"/>
      <c r="I7" s="112"/>
      <c r="K7" s="85" t="s">
        <v>118</v>
      </c>
      <c r="L7" s="102"/>
    </row>
    <row r="8" spans="1:18" s="7" customFormat="1" ht="17" customHeight="1">
      <c r="A8" s="115"/>
      <c r="B8" s="278"/>
      <c r="C8" s="278"/>
      <c r="D8" s="278"/>
      <c r="E8" s="278"/>
      <c r="F8" s="278"/>
      <c r="G8" s="278"/>
      <c r="H8" s="116"/>
      <c r="I8" s="117"/>
      <c r="N8" s="60">
        <f>L10</f>
        <v>0</v>
      </c>
      <c r="O8" s="61">
        <v>0</v>
      </c>
      <c r="P8" s="61"/>
      <c r="Q8" s="61"/>
      <c r="R8" s="61">
        <v>0</v>
      </c>
    </row>
    <row r="9" spans="1:18" ht="17" customHeight="1">
      <c r="A9" s="118"/>
      <c r="B9" s="233" t="s">
        <v>74</v>
      </c>
      <c r="C9" s="120"/>
      <c r="D9" s="120"/>
      <c r="E9" s="120"/>
      <c r="F9" s="121"/>
      <c r="G9" s="121"/>
      <c r="H9" s="114"/>
      <c r="I9" s="112"/>
      <c r="J9" s="87"/>
      <c r="K9" s="83" t="s">
        <v>2</v>
      </c>
      <c r="L9" s="87"/>
    </row>
    <row r="10" spans="1:18" ht="17" customHeight="1">
      <c r="A10" s="118"/>
      <c r="B10" s="120" t="str">
        <f>IF(ROUND($L$28,0)=0,"You are spending what you earn.",IF($L$28&gt;0,"You are spending $"&amp;TEXT($L$28,"#,###")&amp;" per "&amp;TEXT(Q25,"general")&amp;" less than you earn.","You are spending $"&amp;TEXT(-$L$28,"#,###")&amp;" per "&amp; TEXT(Q25,"general") &amp;" more than you earn."))</f>
        <v>You are spending what you earn.</v>
      </c>
      <c r="C10" s="120"/>
      <c r="D10" s="120"/>
      <c r="E10" s="120"/>
      <c r="F10" s="121"/>
      <c r="G10" s="121"/>
      <c r="H10" s="114"/>
      <c r="I10" s="112"/>
      <c r="J10" s="88"/>
      <c r="K10" s="183" t="s">
        <v>115</v>
      </c>
      <c r="L10" s="184">
        <f>Income!$E$20</f>
        <v>0</v>
      </c>
    </row>
    <row r="11" spans="1:18" ht="17" customHeight="1">
      <c r="A11" s="118"/>
      <c r="B11" s="120" t="str">
        <f>IF(ROUND($L$28,0)=0,"Your life would be less stressful if you saved a little for a rainy day.",IF($L$28&gt;0,"Congratulations!","Time to take action!"))</f>
        <v>Your life would be less stressful if you saved a little for a rainy day.</v>
      </c>
      <c r="C11" s="120"/>
      <c r="D11" s="120"/>
      <c r="E11" s="120"/>
      <c r="F11" s="121"/>
      <c r="G11" s="121"/>
      <c r="H11" s="114"/>
      <c r="I11" s="112"/>
      <c r="J11" s="72"/>
      <c r="K11" s="72"/>
      <c r="L11" s="82"/>
      <c r="N11" s="59">
        <v>0</v>
      </c>
      <c r="O11" s="62">
        <f t="shared" ref="O11:O19" si="0">L13</f>
        <v>0</v>
      </c>
      <c r="R11" s="59">
        <v>0</v>
      </c>
    </row>
    <row r="12" spans="1:18" ht="17" customHeight="1">
      <c r="A12" s="118"/>
      <c r="B12" s="120"/>
      <c r="C12" s="122"/>
      <c r="D12" s="123"/>
      <c r="E12" s="123"/>
      <c r="F12" s="122"/>
      <c r="G12" s="122"/>
      <c r="H12" s="114"/>
      <c r="I12" s="204"/>
      <c r="J12" s="205" t="s">
        <v>0</v>
      </c>
      <c r="K12" s="206"/>
      <c r="L12" s="207">
        <f>L10</f>
        <v>0</v>
      </c>
      <c r="N12" s="59">
        <v>0</v>
      </c>
      <c r="O12" s="62">
        <f t="shared" si="0"/>
        <v>0</v>
      </c>
      <c r="R12" s="59">
        <v>0</v>
      </c>
    </row>
    <row r="13" spans="1:18" ht="17" customHeight="1">
      <c r="A13" s="118"/>
      <c r="B13" s="122"/>
      <c r="C13" s="122"/>
      <c r="D13" s="123"/>
      <c r="E13" s="123"/>
      <c r="F13" s="122"/>
      <c r="G13" s="122"/>
      <c r="H13" s="114"/>
      <c r="I13" s="112"/>
      <c r="J13" s="1"/>
      <c r="K13" s="1"/>
      <c r="L13" s="1"/>
      <c r="N13" s="59">
        <v>0</v>
      </c>
      <c r="O13" s="62">
        <f t="shared" si="0"/>
        <v>0</v>
      </c>
      <c r="R13" s="59">
        <v>0</v>
      </c>
    </row>
    <row r="14" spans="1:18" ht="17" customHeight="1">
      <c r="A14" s="118"/>
      <c r="B14" s="279" t="s">
        <v>104</v>
      </c>
      <c r="C14" s="279"/>
      <c r="D14" s="279"/>
      <c r="E14" s="279"/>
      <c r="F14" s="279"/>
      <c r="G14" s="279"/>
      <c r="H14" s="114"/>
      <c r="I14" s="112"/>
      <c r="J14" s="87"/>
      <c r="K14" s="83" t="s">
        <v>68</v>
      </c>
      <c r="L14" s="84"/>
      <c r="N14" s="59">
        <v>0</v>
      </c>
      <c r="O14" s="62">
        <f t="shared" si="0"/>
        <v>0</v>
      </c>
      <c r="Q14" s="59" t="s">
        <v>70</v>
      </c>
      <c r="R14" s="59">
        <v>0</v>
      </c>
    </row>
    <row r="15" spans="1:18" ht="17" customHeight="1">
      <c r="A15" s="118"/>
      <c r="B15" s="280"/>
      <c r="C15" s="280"/>
      <c r="D15" s="280"/>
      <c r="E15" s="280"/>
      <c r="F15" s="280"/>
      <c r="G15" s="280"/>
      <c r="H15" s="114"/>
      <c r="I15" s="112"/>
      <c r="J15" s="89"/>
      <c r="K15" s="102" t="s">
        <v>75</v>
      </c>
      <c r="L15" s="182">
        <f>'Financial-Commitments'!E23</f>
        <v>0</v>
      </c>
      <c r="N15" s="59">
        <v>0</v>
      </c>
      <c r="O15" s="62">
        <f t="shared" si="0"/>
        <v>0</v>
      </c>
      <c r="P15" s="59">
        <v>1</v>
      </c>
      <c r="Q15" s="59" t="s">
        <v>62</v>
      </c>
      <c r="R15" s="59">
        <v>0</v>
      </c>
    </row>
    <row r="16" spans="1:18" ht="17" customHeight="1">
      <c r="A16" s="118"/>
      <c r="B16" s="194" t="str">
        <f>"      " &amp; $D17</f>
        <v xml:space="preserve">      Financial commitments</v>
      </c>
      <c r="C16" s="163"/>
      <c r="D16" s="163" t="s">
        <v>116</v>
      </c>
      <c r="E16" s="163"/>
      <c r="F16" s="163"/>
      <c r="G16" s="163"/>
      <c r="H16" s="114"/>
      <c r="I16" s="112"/>
      <c r="J16" s="89"/>
      <c r="K16" s="102" t="s">
        <v>4</v>
      </c>
      <c r="L16" s="182">
        <f>'Home-Utilities'!$E$15</f>
        <v>0</v>
      </c>
      <c r="N16" s="59">
        <v>0</v>
      </c>
      <c r="O16" s="62">
        <f t="shared" si="0"/>
        <v>0</v>
      </c>
      <c r="P16" s="59">
        <v>2</v>
      </c>
      <c r="Q16" s="59" t="s">
        <v>63</v>
      </c>
      <c r="R16" s="59">
        <v>0</v>
      </c>
    </row>
    <row r="17" spans="1:18" ht="17" customHeight="1">
      <c r="A17" s="118"/>
      <c r="B17" s="194" t="str">
        <f>"      " &amp; $D18</f>
        <v xml:space="preserve">      Home / Utilities</v>
      </c>
      <c r="C17" s="163"/>
      <c r="D17" s="163" t="s">
        <v>105</v>
      </c>
      <c r="E17" s="163">
        <f xml:space="preserve"> L15</f>
        <v>0</v>
      </c>
      <c r="F17" s="163"/>
      <c r="G17" s="163"/>
      <c r="H17" s="114"/>
      <c r="I17" s="112"/>
      <c r="J17" s="89"/>
      <c r="K17" s="102" t="s">
        <v>5</v>
      </c>
      <c r="L17" s="182">
        <f>'Home-Utilities'!$E$26</f>
        <v>0</v>
      </c>
      <c r="N17" s="59">
        <v>0</v>
      </c>
      <c r="O17" s="62">
        <f t="shared" si="0"/>
        <v>0</v>
      </c>
      <c r="P17" s="59">
        <v>3</v>
      </c>
      <c r="Q17" s="59" t="s">
        <v>64</v>
      </c>
      <c r="R17" s="59">
        <v>0</v>
      </c>
    </row>
    <row r="18" spans="1:18" ht="17" customHeight="1">
      <c r="A18" s="118"/>
      <c r="B18" s="194" t="str">
        <f>"      " &amp; $D19</f>
        <v xml:space="preserve">      Education / Health</v>
      </c>
      <c r="C18" s="163"/>
      <c r="D18" s="163" t="s">
        <v>106</v>
      </c>
      <c r="E18" s="163">
        <f xml:space="preserve"> L16+L17</f>
        <v>0</v>
      </c>
      <c r="F18" s="163"/>
      <c r="G18" s="163"/>
      <c r="H18" s="124"/>
      <c r="I18" s="112"/>
      <c r="J18" s="89"/>
      <c r="K18" s="102" t="s">
        <v>6</v>
      </c>
      <c r="L18" s="182">
        <f>'Education-Health'!$E$16</f>
        <v>0</v>
      </c>
      <c r="N18" s="59">
        <v>0</v>
      </c>
      <c r="O18" s="62">
        <f t="shared" si="0"/>
        <v>0</v>
      </c>
      <c r="P18" s="59">
        <v>4</v>
      </c>
      <c r="Q18" s="59" t="s">
        <v>71</v>
      </c>
      <c r="R18" s="59">
        <v>0</v>
      </c>
    </row>
    <row r="19" spans="1:18" ht="17" customHeight="1">
      <c r="A19" s="125"/>
      <c r="B19" s="194" t="str">
        <f>"      " &amp; $D20</f>
        <v xml:space="preserve">      Shopping / Transport</v>
      </c>
      <c r="C19" s="163"/>
      <c r="D19" s="163" t="s">
        <v>107</v>
      </c>
      <c r="E19" s="163">
        <f>L18+L19</f>
        <v>0</v>
      </c>
      <c r="F19" s="163"/>
      <c r="G19" s="163"/>
      <c r="H19" s="124"/>
      <c r="I19" s="112"/>
      <c r="J19" s="89"/>
      <c r="K19" s="102" t="s">
        <v>7</v>
      </c>
      <c r="L19" s="182">
        <f>'Education-Health'!$E$27</f>
        <v>0</v>
      </c>
      <c r="N19" s="59">
        <v>0</v>
      </c>
      <c r="O19" s="62">
        <f t="shared" si="0"/>
        <v>0</v>
      </c>
      <c r="P19" s="59">
        <v>5</v>
      </c>
      <c r="Q19" s="59" t="s">
        <v>65</v>
      </c>
      <c r="R19" s="59">
        <v>0</v>
      </c>
    </row>
    <row r="20" spans="1:18" ht="17" customHeight="1">
      <c r="A20" s="125"/>
      <c r="B20" s="194" t="str">
        <f>"      " &amp; $D21</f>
        <v xml:space="preserve">      Entertainment / Eating out</v>
      </c>
      <c r="C20" s="163"/>
      <c r="D20" s="163" t="s">
        <v>108</v>
      </c>
      <c r="E20" s="163">
        <f xml:space="preserve"> L20+L21</f>
        <v>0</v>
      </c>
      <c r="F20" s="163"/>
      <c r="G20" s="163"/>
      <c r="H20" s="124"/>
      <c r="I20" s="112"/>
      <c r="J20" s="89"/>
      <c r="K20" s="102" t="s">
        <v>8</v>
      </c>
      <c r="L20" s="182">
        <f>'Shopping-Transport'!$E$17</f>
        <v>0</v>
      </c>
      <c r="N20" s="59">
        <v>0</v>
      </c>
      <c r="O20" s="59">
        <v>0</v>
      </c>
      <c r="R20" s="62">
        <f>IF(L32&gt;=0,L32,0)</f>
        <v>0</v>
      </c>
    </row>
    <row r="21" spans="1:18" ht="17" customHeight="1">
      <c r="A21" s="125"/>
      <c r="C21" s="163"/>
      <c r="D21" s="163" t="s">
        <v>109</v>
      </c>
      <c r="E21" s="163">
        <f>L22+L23</f>
        <v>0</v>
      </c>
      <c r="F21" s="163"/>
      <c r="G21" s="163"/>
      <c r="H21" s="124"/>
      <c r="I21" s="112"/>
      <c r="J21" s="89"/>
      <c r="K21" s="102" t="s">
        <v>9</v>
      </c>
      <c r="L21" s="182">
        <f>'Shopping-Transport'!$E$27</f>
        <v>0</v>
      </c>
      <c r="N21" s="59">
        <v>0</v>
      </c>
      <c r="O21" s="59">
        <v>0</v>
      </c>
      <c r="R21" s="62">
        <f>IF(L32&lt;0,L32,0)</f>
        <v>0</v>
      </c>
    </row>
    <row r="22" spans="1:18" ht="17" customHeight="1">
      <c r="A22" s="125"/>
      <c r="C22" s="163"/>
      <c r="D22" s="163"/>
      <c r="E22" s="163"/>
      <c r="F22" s="163"/>
      <c r="G22" s="163"/>
      <c r="H22" s="124"/>
      <c r="I22" s="112"/>
      <c r="J22" s="89"/>
      <c r="K22" s="102" t="s">
        <v>10</v>
      </c>
      <c r="L22" s="182">
        <f>'Entertainment-Eating-Out'!$E$19</f>
        <v>0</v>
      </c>
    </row>
    <row r="23" spans="1:18" ht="17" customHeight="1">
      <c r="A23" s="125"/>
      <c r="C23" s="163"/>
      <c r="D23" s="163"/>
      <c r="E23" s="163"/>
      <c r="F23" s="163"/>
      <c r="G23" s="163"/>
      <c r="H23" s="124"/>
      <c r="I23" s="112"/>
      <c r="J23" s="89"/>
      <c r="K23" s="102" t="s">
        <v>72</v>
      </c>
      <c r="L23" s="182">
        <f>'Entertainment-Eating-Out'!$E$27</f>
        <v>0</v>
      </c>
    </row>
    <row r="24" spans="1:18" ht="17" customHeight="1">
      <c r="A24" s="125"/>
      <c r="B24" s="233" t="s">
        <v>96</v>
      </c>
      <c r="C24" s="120"/>
      <c r="D24" s="120"/>
      <c r="E24" s="120"/>
      <c r="F24" s="121"/>
      <c r="G24" s="121"/>
      <c r="H24" s="124"/>
      <c r="I24" s="112"/>
      <c r="J24" s="72"/>
      <c r="K24" s="1"/>
      <c r="L24" s="1"/>
    </row>
    <row r="25" spans="1:18" ht="17" customHeight="1">
      <c r="A25" s="125"/>
      <c r="B25" s="120" t="str">
        <f>IF(ROUND(L28,0)=0,"1) Work back through the budget planner to see where you could cut down on spending.",IF(L28&gt;0,"1) Do a reality check. Is your bank account going up each month? If the results don't match, track your actual","1) Work back through the budget planner starting with 'Entertainment' to see where you could cut down on spending."))</f>
        <v>1) Work back through the budget planner to see where you could cut down on spending.</v>
      </c>
      <c r="C25" s="120"/>
      <c r="D25" s="120"/>
      <c r="E25" s="120"/>
      <c r="F25" s="121"/>
      <c r="G25" s="121"/>
      <c r="H25" s="124"/>
      <c r="I25" s="112"/>
      <c r="J25" s="205" t="s">
        <v>1</v>
      </c>
      <c r="K25" s="206"/>
      <c r="L25" s="207">
        <f>SUM(L15:L23)</f>
        <v>0</v>
      </c>
      <c r="Q25" s="59" t="str">
        <f>VLOOKUP('Entertainment-Eating-Out'!$T$28,$P$26:$Q$30,2,0)</f>
        <v>quarter</v>
      </c>
    </row>
    <row r="26" spans="1:18" ht="17" customHeight="1">
      <c r="A26" s="125"/>
      <c r="B26" s="120" t="str">
        <f>IF(ROUND(L28,0)=0,"2) If you feel like your debts are out of control, check out the 'Managing my money' section.",IF(L28&gt;0,"         spending in more detail. The money is going somewhere!","2) If you feel like your debts are out of control, check out the 'Managing my money' section."))</f>
        <v>2) If you feel like your debts are out of control, check out the 'Managing my money' section.</v>
      </c>
      <c r="C26" s="120"/>
      <c r="D26" s="120"/>
      <c r="E26" s="120"/>
      <c r="F26" s="121"/>
      <c r="G26" s="121"/>
      <c r="H26" s="124"/>
      <c r="I26" s="112"/>
      <c r="J26" s="72"/>
      <c r="K26" s="1"/>
      <c r="L26" s="1"/>
      <c r="P26" s="59">
        <v>1</v>
      </c>
      <c r="Q26" s="59" t="s">
        <v>123</v>
      </c>
    </row>
    <row r="27" spans="1:18" ht="17" customHeight="1">
      <c r="A27" s="125"/>
      <c r="B27" s="120" t="str">
        <f>IF(ROUND(L28,0)=0,"3) Print your plan.",IF(L28&gt;0,"2) If you have spare money each month, think how best to use it, e.g.","3) Print your plan."))</f>
        <v>3) Print your plan.</v>
      </c>
      <c r="C27" s="120"/>
      <c r="D27" s="120"/>
      <c r="E27" s="120"/>
      <c r="F27" s="121"/>
      <c r="G27" s="121"/>
      <c r="H27" s="124"/>
      <c r="I27" s="112"/>
      <c r="J27" s="72"/>
      <c r="K27" s="95"/>
      <c r="L27" s="96"/>
      <c r="P27" s="59">
        <v>2</v>
      </c>
      <c r="Q27" s="59" t="s">
        <v>124</v>
      </c>
    </row>
    <row r="28" spans="1:18" ht="17" customHeight="1">
      <c r="A28" s="125"/>
      <c r="B28" s="120" t="str">
        <f>IF(ROUND(L28,0)=0,"",IF(L28&gt;0,"      i) repay any loans faster",""))</f>
        <v/>
      </c>
      <c r="C28" s="120"/>
      <c r="D28" s="120"/>
      <c r="E28" s="120"/>
      <c r="F28" s="121"/>
      <c r="G28" s="121"/>
      <c r="H28" s="124"/>
      <c r="I28" s="112"/>
      <c r="J28" s="237" t="str">
        <f>IF(L28&lt;0,"Shortfall","What's left:")</f>
        <v>What's left:</v>
      </c>
      <c r="L28" s="240">
        <f>L12-L25</f>
        <v>0</v>
      </c>
      <c r="N28" s="60"/>
      <c r="P28" s="59">
        <v>3</v>
      </c>
      <c r="Q28" s="59" t="s">
        <v>125</v>
      </c>
    </row>
    <row r="29" spans="1:18" ht="17" customHeight="1">
      <c r="A29" s="125"/>
      <c r="B29" s="120" t="str">
        <f>IF(ROUND(L28,0)=0,"",IF(L28&gt;0,"      ii) put money into a special savings account",""))</f>
        <v/>
      </c>
      <c r="C29" s="120"/>
      <c r="D29" s="120"/>
      <c r="E29" s="120"/>
      <c r="F29" s="121"/>
      <c r="G29" s="121"/>
      <c r="H29" s="124"/>
      <c r="I29" s="112"/>
      <c r="J29" s="72"/>
      <c r="K29" s="239"/>
      <c r="L29" s="238" t="str">
        <f>"per "&amp;Q25</f>
        <v>per quarter</v>
      </c>
      <c r="P29" s="59">
        <v>4</v>
      </c>
      <c r="Q29" s="59" t="s">
        <v>126</v>
      </c>
    </row>
    <row r="30" spans="1:18" ht="17" customHeight="1">
      <c r="A30" s="125"/>
      <c r="B30" s="126" t="str">
        <f>IF(ROUND(L28,0)=0,"",IF(L28&gt;0,"3) Print your plan.",""))</f>
        <v/>
      </c>
      <c r="C30" s="121"/>
      <c r="D30" s="121"/>
      <c r="E30" s="121"/>
      <c r="F30" s="121"/>
      <c r="G30" s="121"/>
      <c r="H30" s="124"/>
      <c r="I30" s="112"/>
      <c r="J30" s="72"/>
      <c r="L30" s="235"/>
      <c r="N30" s="60"/>
      <c r="P30" s="59">
        <v>5</v>
      </c>
      <c r="Q30" s="59" t="s">
        <v>127</v>
      </c>
    </row>
    <row r="31" spans="1:18" ht="17" customHeight="1">
      <c r="A31" s="125"/>
      <c r="C31" s="126"/>
      <c r="D31" s="126"/>
      <c r="E31" s="126"/>
      <c r="F31" s="126"/>
      <c r="G31" s="126"/>
      <c r="H31" s="124"/>
      <c r="I31" s="112"/>
      <c r="J31" s="72"/>
      <c r="K31" s="239"/>
      <c r="L31" s="239"/>
    </row>
    <row r="32" spans="1:18" ht="17" customHeight="1" thickBot="1">
      <c r="A32" s="127"/>
      <c r="B32" s="128"/>
      <c r="C32" s="128"/>
      <c r="D32" s="128"/>
      <c r="E32" s="128"/>
      <c r="F32" s="128"/>
      <c r="G32" s="128"/>
      <c r="H32" s="129"/>
      <c r="I32" s="112"/>
      <c r="J32" s="72"/>
      <c r="L32" s="236"/>
      <c r="N32" s="60"/>
    </row>
    <row r="33" spans="1:12" ht="16">
      <c r="A33" s="130"/>
      <c r="B33" s="57" t="s">
        <v>97</v>
      </c>
      <c r="I33" s="102"/>
      <c r="J33" s="102"/>
      <c r="K33" s="102"/>
      <c r="L33" s="102"/>
    </row>
  </sheetData>
  <sheetProtection sheet="1" objects="1" scenarios="1" selectLockedCells="1"/>
  <dataConsolidate/>
  <customSheetViews>
    <customSheetView guid="{5DEB68D0-18B0-409F-A1B7-526211C97239}" showGridLines="0" fitToPage="1" hiddenRows="1" hiddenColumns="1">
      <selection activeCell="M33" sqref="A1:M33"/>
      <pageMargins left="0.70866141732283472" right="0.70866141732283472" top="0.74803149606299213" bottom="0.74803149606299213" header="0.31496062992125984" footer="0.31496062992125984"/>
      <pageSetup paperSize="9" orientation="portrait"/>
    </customSheetView>
  </customSheetViews>
  <mergeCells count="2">
    <mergeCell ref="B7:G8"/>
    <mergeCell ref="B14:G15"/>
  </mergeCells>
  <phoneticPr fontId="8" type="noConversion"/>
  <conditionalFormatting sqref="L28">
    <cfRule type="expression" dxfId="3" priority="5">
      <formula>$L$28&gt;0</formula>
    </cfRule>
    <cfRule type="expression" dxfId="2" priority="6">
      <formula>$L$28&lt;0</formula>
    </cfRule>
  </conditionalFormatting>
  <hyperlinks>
    <hyperlink ref="B33" r:id="rId1" display="www.moneysmart.gov.au"/>
  </hyperlinks>
  <pageMargins left="0.59055118110236227" right="0.59055118110236227" top="0.59055118110236227" bottom="0.59055118110236227" header="0.31496062992125984" footer="0.31496062992125984"/>
  <pageSetup paperSize="9" scale="80" orientation="landscape"/>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195" r:id="rId4" name="Drop Down 1467">
              <controlPr locked="0" defaultSize="0" autoLine="0" autoPict="0">
                <anchor moveWithCells="1" sizeWithCells="1">
                  <from>
                    <xdr:col>10</xdr:col>
                    <xdr:colOff>1219200</xdr:colOff>
                    <xdr:row>6</xdr:row>
                    <xdr:rowOff>0</xdr:rowOff>
                  </from>
                  <to>
                    <xdr:col>11</xdr:col>
                    <xdr:colOff>876300</xdr:colOff>
                    <xdr:row>7</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T175"/>
  <sheetViews>
    <sheetView showRowColHeaders="0" workbookViewId="0"/>
  </sheetViews>
  <sheetFormatPr baseColWidth="10" defaultColWidth="0" defaultRowHeight="0" customHeight="1" zeroHeight="1"/>
  <cols>
    <col min="1" max="1" width="2.83203125" style="6" customWidth="1"/>
    <col min="2" max="2" width="30.83203125" style="6" customWidth="1"/>
    <col min="3" max="3" width="22.5" style="172" customWidth="1"/>
    <col min="4" max="4" width="14" style="6" customWidth="1"/>
    <col min="5" max="5" width="21.5" style="6" customWidth="1"/>
    <col min="6" max="6" width="4.5" style="6" customWidth="1"/>
    <col min="7" max="7" width="26.33203125" style="6" customWidth="1"/>
    <col min="8" max="8" width="4" style="6" customWidth="1"/>
    <col min="9" max="9" width="1.83203125" style="6" customWidth="1"/>
    <col min="10" max="12" width="9.33203125" style="59" hidden="1" customWidth="1"/>
    <col min="13" max="13" width="9.1640625" style="59" hidden="1" customWidth="1"/>
    <col min="14" max="14" width="9.6640625" style="59" hidden="1" customWidth="1"/>
    <col min="15" max="15" width="9.1640625" style="6" hidden="1" customWidth="1"/>
    <col min="16" max="16" width="23.33203125" style="6" hidden="1" customWidth="1"/>
    <col min="17" max="17" width="9.1640625" style="6" hidden="1"/>
    <col min="18" max="18" width="9.6640625" style="6" hidden="1"/>
    <col min="19" max="19" width="9.1640625" style="6" hidden="1"/>
    <col min="20" max="20" width="23.33203125" style="6" hidden="1"/>
    <col min="21" max="16384" width="9.1640625" style="6" hidden="1"/>
  </cols>
  <sheetData>
    <row r="1" spans="1:20" ht="15" customHeight="1">
      <c r="B1" s="287" t="s">
        <v>112</v>
      </c>
    </row>
    <row r="2" spans="1:20" ht="15" customHeight="1">
      <c r="B2" s="288"/>
    </row>
    <row r="3" spans="1:20" ht="15" customHeight="1">
      <c r="B3" s="104" t="s">
        <v>119</v>
      </c>
    </row>
    <row r="4" spans="1:20" ht="15" customHeight="1"/>
    <row r="5" spans="1:20" ht="15" customHeight="1"/>
    <row r="6" spans="1:20" ht="18.75" customHeight="1">
      <c r="B6" s="195" t="s">
        <v>73</v>
      </c>
      <c r="C6" s="173"/>
      <c r="D6" s="100"/>
      <c r="E6" s="100"/>
      <c r="F6" s="100"/>
      <c r="G6" s="100"/>
      <c r="H6" s="100"/>
    </row>
    <row r="7" spans="1:20" ht="15" customHeight="1">
      <c r="J7" s="59" t="s">
        <v>2</v>
      </c>
      <c r="K7" s="59" t="s">
        <v>68</v>
      </c>
      <c r="N7" s="59" t="s">
        <v>69</v>
      </c>
    </row>
    <row r="8" spans="1:20" ht="17" customHeight="1" thickBot="1">
      <c r="A8" s="132"/>
      <c r="B8" s="133"/>
      <c r="C8" s="134"/>
      <c r="D8" s="134"/>
      <c r="E8" s="134"/>
      <c r="F8" s="132"/>
      <c r="G8" s="132"/>
      <c r="H8" s="132"/>
    </row>
    <row r="9" spans="1:20" ht="17" customHeight="1">
      <c r="A9" s="132"/>
      <c r="B9" s="289" t="s">
        <v>67</v>
      </c>
      <c r="C9" s="290"/>
      <c r="D9" s="290"/>
      <c r="E9" s="290"/>
      <c r="F9" s="290"/>
      <c r="G9" s="291"/>
      <c r="H9" s="132"/>
    </row>
    <row r="10" spans="1:20" ht="17" customHeight="1" thickBot="1">
      <c r="A10" s="132"/>
      <c r="B10" s="292"/>
      <c r="C10" s="293"/>
      <c r="D10" s="293"/>
      <c r="E10" s="293"/>
      <c r="F10" s="293"/>
      <c r="G10" s="294"/>
      <c r="H10" s="132"/>
    </row>
    <row r="11" spans="1:20" ht="17" customHeight="1">
      <c r="A11" s="132"/>
      <c r="B11" s="133"/>
      <c r="C11" s="134"/>
      <c r="D11" s="134"/>
      <c r="E11" s="134"/>
      <c r="F11" s="132"/>
      <c r="G11" s="132"/>
      <c r="H11" s="132"/>
    </row>
    <row r="12" spans="1:20" ht="23.25" customHeight="1">
      <c r="A12" s="133"/>
      <c r="C12" s="196" t="s">
        <v>67</v>
      </c>
      <c r="D12" s="220"/>
      <c r="E12" s="197" t="str">
        <f>Income!$E$8</f>
        <v>Quarterly Amount</v>
      </c>
      <c r="F12" s="165"/>
      <c r="G12" s="165"/>
      <c r="H12" s="132"/>
      <c r="T12" s="6">
        <v>1</v>
      </c>
    </row>
    <row r="13" spans="1:20" s="7" customFormat="1" ht="23.25" customHeight="1">
      <c r="A13" s="140"/>
      <c r="C13" s="224" t="s">
        <v>0</v>
      </c>
      <c r="D13" s="221"/>
      <c r="E13" s="225">
        <f>Income!E20</f>
        <v>0</v>
      </c>
      <c r="F13" s="166"/>
      <c r="G13" s="166"/>
      <c r="H13" s="140"/>
      <c r="J13" s="60"/>
      <c r="K13" s="61"/>
      <c r="L13" s="61"/>
      <c r="M13" s="61"/>
      <c r="N13" s="61"/>
    </row>
    <row r="14" spans="1:20" s="7" customFormat="1" ht="23.25" customHeight="1">
      <c r="A14" s="140"/>
      <c r="C14" s="226" t="s">
        <v>1</v>
      </c>
      <c r="D14" s="222"/>
      <c r="E14" s="227">
        <f>SUM(C30:C34)</f>
        <v>0</v>
      </c>
      <c r="F14" s="166"/>
      <c r="G14" s="166"/>
      <c r="H14" s="140"/>
      <c r="J14" s="60"/>
      <c r="K14" s="61"/>
      <c r="L14" s="61"/>
      <c r="M14" s="61"/>
      <c r="N14" s="61"/>
    </row>
    <row r="15" spans="1:20" s="7" customFormat="1" ht="23.25" customHeight="1">
      <c r="A15" s="140"/>
      <c r="C15" s="228" t="str">
        <f>IF(E15&lt;0,"Shortfall:","What's left:")</f>
        <v>What's left:</v>
      </c>
      <c r="D15" s="223"/>
      <c r="E15" s="229">
        <f>E13-E14</f>
        <v>0</v>
      </c>
      <c r="F15" s="166"/>
      <c r="G15" s="166"/>
      <c r="H15" s="140"/>
      <c r="J15" s="60"/>
      <c r="K15" s="61"/>
      <c r="L15" s="61"/>
      <c r="M15" s="61"/>
      <c r="N15" s="61"/>
    </row>
    <row r="16" spans="1:20" s="7" customFormat="1" ht="17" customHeight="1">
      <c r="A16" s="140"/>
      <c r="B16" s="165"/>
      <c r="C16" s="174"/>
      <c r="D16" s="166"/>
      <c r="E16" s="166"/>
      <c r="F16" s="166"/>
      <c r="G16" s="166"/>
      <c r="H16" s="140"/>
      <c r="J16" s="60"/>
      <c r="K16" s="61"/>
      <c r="L16" s="61"/>
      <c r="M16" s="61"/>
      <c r="N16" s="61"/>
    </row>
    <row r="17" spans="1:14" s="7" customFormat="1" ht="17" customHeight="1">
      <c r="A17" s="140"/>
      <c r="B17" s="165"/>
      <c r="C17" s="174"/>
      <c r="D17" s="166"/>
      <c r="E17" s="166"/>
      <c r="F17" s="166"/>
      <c r="G17" s="166"/>
      <c r="H17" s="140"/>
      <c r="J17" s="60"/>
      <c r="K17" s="61"/>
      <c r="L17" s="61"/>
      <c r="M17" s="61"/>
      <c r="N17" s="61"/>
    </row>
    <row r="18" spans="1:14" ht="17" customHeight="1">
      <c r="A18" s="132"/>
      <c r="B18" s="119" t="s">
        <v>74</v>
      </c>
      <c r="C18" s="175"/>
      <c r="D18" s="120"/>
      <c r="E18" s="120"/>
      <c r="F18" s="121"/>
      <c r="G18" s="121"/>
      <c r="H18" s="132"/>
    </row>
    <row r="19" spans="1:14" ht="17" customHeight="1">
      <c r="A19" s="132"/>
      <c r="B19" s="120" t="str">
        <f>IF(ROUND($E$15,0)=0,"You are spending what you earn.",IF($E$15&gt;0,"You are spending $"&amp;TEXT($E$15,"#,###")&amp;" per "&amp;TEXT(Results!Q25,"general")&amp;" less than you earn.","You are spending $"&amp;TEXT(-$E$15,"#,###")&amp;" per "&amp; TEXT(Results!Q25,"general") &amp;" more than you earn."))</f>
        <v>You are spending what you earn.</v>
      </c>
      <c r="C19" s="175"/>
      <c r="D19" s="120"/>
      <c r="E19" s="120"/>
      <c r="F19" s="121"/>
      <c r="G19" s="121"/>
      <c r="H19" s="132"/>
    </row>
    <row r="20" spans="1:14" ht="17" customHeight="1">
      <c r="A20" s="132"/>
      <c r="B20" s="120" t="str">
        <f>IF(ROUND($E$15,0)=0,"Your life would be less stressful if you saved a little for a rainy day.",IF($E$15&gt;0,"Congratulations!","Time to take action!"))</f>
        <v>Your life would be less stressful if you saved a little for a rainy day.</v>
      </c>
      <c r="C20" s="175"/>
      <c r="D20" s="120"/>
      <c r="E20" s="120"/>
      <c r="F20" s="121"/>
      <c r="G20" s="121"/>
      <c r="H20" s="132"/>
      <c r="J20" s="59">
        <v>0</v>
      </c>
      <c r="K20" s="62">
        <f>C30</f>
        <v>0</v>
      </c>
      <c r="N20" s="59">
        <v>0</v>
      </c>
    </row>
    <row r="21" spans="1:14" ht="17" customHeight="1">
      <c r="A21" s="132"/>
      <c r="B21" s="122"/>
      <c r="C21" s="168"/>
      <c r="D21" s="123"/>
      <c r="E21" s="123"/>
      <c r="F21" s="122"/>
      <c r="G21" s="122"/>
      <c r="H21" s="132"/>
      <c r="J21" s="59">
        <v>0</v>
      </c>
      <c r="K21" s="62">
        <f>C31</f>
        <v>0</v>
      </c>
      <c r="N21" s="59">
        <v>0</v>
      </c>
    </row>
    <row r="22" spans="1:14" ht="17" customHeight="1">
      <c r="A22" s="132"/>
      <c r="B22" s="122"/>
      <c r="C22" s="168"/>
      <c r="D22" s="123"/>
      <c r="E22" s="123"/>
      <c r="F22" s="122"/>
      <c r="G22" s="122"/>
      <c r="H22" s="132"/>
      <c r="K22" s="62"/>
    </row>
    <row r="23" spans="1:14" ht="17" customHeight="1" thickBot="1">
      <c r="A23" s="132"/>
      <c r="B23" s="198"/>
      <c r="C23" s="199"/>
      <c r="D23" s="200"/>
      <c r="E23" s="200"/>
      <c r="F23" s="198"/>
      <c r="G23" s="198"/>
      <c r="H23" s="132"/>
      <c r="K23" s="62"/>
    </row>
    <row r="24" spans="1:14" ht="17" customHeight="1">
      <c r="A24" s="132"/>
      <c r="B24" s="281" t="s">
        <v>104</v>
      </c>
      <c r="C24" s="282"/>
      <c r="D24" s="282"/>
      <c r="E24" s="282"/>
      <c r="F24" s="282"/>
      <c r="G24" s="283"/>
      <c r="H24" s="132"/>
      <c r="J24" s="59">
        <v>0</v>
      </c>
      <c r="K24" s="62" t="e">
        <f>#REF!</f>
        <v>#REF!</v>
      </c>
      <c r="M24" s="59" t="s">
        <v>70</v>
      </c>
      <c r="N24" s="59">
        <v>0</v>
      </c>
    </row>
    <row r="25" spans="1:14" ht="17" customHeight="1" thickBot="1">
      <c r="A25" s="132"/>
      <c r="B25" s="284"/>
      <c r="C25" s="285"/>
      <c r="D25" s="285"/>
      <c r="E25" s="285"/>
      <c r="F25" s="285"/>
      <c r="G25" s="286"/>
      <c r="H25" s="132"/>
      <c r="J25" s="59">
        <v>0</v>
      </c>
      <c r="K25" s="62" t="e">
        <f>#REF!</f>
        <v>#REF!</v>
      </c>
      <c r="L25" s="59">
        <v>2</v>
      </c>
      <c r="M25" s="59" t="s">
        <v>62</v>
      </c>
      <c r="N25" s="59">
        <v>0</v>
      </c>
    </row>
    <row r="26" spans="1:14" ht="17" customHeight="1">
      <c r="A26" s="132"/>
      <c r="B26" s="201"/>
      <c r="C26" s="202"/>
      <c r="D26" s="203"/>
      <c r="E26" s="203"/>
      <c r="F26" s="201"/>
      <c r="G26" s="201"/>
      <c r="H26" s="132"/>
      <c r="K26" s="62"/>
    </row>
    <row r="27" spans="1:14" ht="17" customHeight="1">
      <c r="A27" s="132"/>
      <c r="B27" s="122"/>
      <c r="C27" s="168"/>
      <c r="D27" s="123"/>
      <c r="E27" s="123"/>
      <c r="F27" s="122"/>
      <c r="G27" s="122"/>
      <c r="H27" s="132"/>
      <c r="J27" s="59">
        <v>0</v>
      </c>
      <c r="K27" s="62" t="e">
        <f>#REF!</f>
        <v>#REF!</v>
      </c>
      <c r="N27" s="59">
        <v>0</v>
      </c>
    </row>
    <row r="28" spans="1:14" s="188" customFormat="1" ht="22.5" customHeight="1">
      <c r="A28" s="210"/>
      <c r="B28" s="211" t="s">
        <v>117</v>
      </c>
      <c r="C28" s="185" t="str">
        <f>Income!$E$8</f>
        <v>Quarterly Amount</v>
      </c>
      <c r="D28" s="186"/>
      <c r="E28" s="186"/>
      <c r="F28" s="187"/>
      <c r="G28" s="187"/>
      <c r="H28" s="210"/>
      <c r="J28" s="189"/>
      <c r="K28" s="190"/>
      <c r="L28" s="189"/>
      <c r="M28" s="189"/>
      <c r="N28" s="189"/>
    </row>
    <row r="29" spans="1:14" ht="17" customHeight="1">
      <c r="A29" s="132"/>
      <c r="B29" s="101"/>
      <c r="C29" s="176"/>
      <c r="D29" s="167"/>
      <c r="E29" s="167"/>
      <c r="F29" s="166"/>
      <c r="G29" s="166"/>
      <c r="H29" s="132"/>
      <c r="K29" s="62"/>
    </row>
    <row r="30" spans="1:14" ht="16.5" customHeight="1">
      <c r="A30" s="132"/>
      <c r="B30" s="194" t="str">
        <f>"      " &amp; $D31</f>
        <v xml:space="preserve">      Financial commitments</v>
      </c>
      <c r="C30" s="212">
        <f>'Financial-Commitments'!E23</f>
        <v>0</v>
      </c>
      <c r="D30" s="213" t="s">
        <v>116</v>
      </c>
      <c r="E30" s="101"/>
      <c r="F30" s="163"/>
      <c r="G30" s="122"/>
      <c r="H30" s="132"/>
      <c r="J30" s="59">
        <v>0</v>
      </c>
      <c r="K30" s="62">
        <f>C33</f>
        <v>0</v>
      </c>
      <c r="L30" s="59">
        <v>3</v>
      </c>
      <c r="M30" s="59" t="s">
        <v>63</v>
      </c>
      <c r="N30" s="59">
        <v>0</v>
      </c>
    </row>
    <row r="31" spans="1:14" ht="17" customHeight="1">
      <c r="A31" s="132"/>
      <c r="B31" s="194" t="str">
        <f>"      " &amp; $D32</f>
        <v xml:space="preserve">      Home / Utilities</v>
      </c>
      <c r="C31" s="212">
        <f>'Home-Utilities'!$E$15+'Home-Utilities'!$E$26</f>
        <v>0</v>
      </c>
      <c r="D31" s="213" t="s">
        <v>105</v>
      </c>
      <c r="E31" s="214">
        <f>C30</f>
        <v>0</v>
      </c>
      <c r="F31" s="163"/>
      <c r="G31" s="122"/>
      <c r="H31" s="132"/>
      <c r="J31" s="59">
        <v>0</v>
      </c>
      <c r="K31" s="62" t="e">
        <f>#REF!</f>
        <v>#REF!</v>
      </c>
      <c r="L31" s="59">
        <v>4</v>
      </c>
      <c r="M31" s="59" t="s">
        <v>64</v>
      </c>
      <c r="N31" s="59">
        <v>0</v>
      </c>
    </row>
    <row r="32" spans="1:14" ht="17" customHeight="1">
      <c r="A32" s="132"/>
      <c r="B32" s="194" t="str">
        <f>"      " &amp; $D33</f>
        <v xml:space="preserve">      Education / Health</v>
      </c>
      <c r="C32" s="212">
        <f>'Education-Health'!E16+'Education-Health'!E27</f>
        <v>0</v>
      </c>
      <c r="D32" s="213" t="s">
        <v>106</v>
      </c>
      <c r="E32" s="214">
        <f>C31</f>
        <v>0</v>
      </c>
      <c r="F32" s="163"/>
      <c r="G32" s="122"/>
      <c r="H32" s="215"/>
      <c r="J32" s="59">
        <v>0</v>
      </c>
      <c r="K32" s="62">
        <f>C34</f>
        <v>0</v>
      </c>
      <c r="L32" s="59">
        <v>5</v>
      </c>
      <c r="M32" s="59" t="s">
        <v>71</v>
      </c>
      <c r="N32" s="59">
        <v>0</v>
      </c>
    </row>
    <row r="33" spans="1:14" ht="17" customHeight="1">
      <c r="A33" s="215"/>
      <c r="B33" s="194" t="str">
        <f>"      " &amp; $D34</f>
        <v xml:space="preserve">      Shopping / Transport</v>
      </c>
      <c r="C33" s="212">
        <f>'Shopping-Transport'!$E$17+'Shopping-Transport'!$E$27</f>
        <v>0</v>
      </c>
      <c r="D33" s="213" t="s">
        <v>107</v>
      </c>
      <c r="E33" s="214">
        <f>C32</f>
        <v>0</v>
      </c>
      <c r="F33" s="163"/>
      <c r="G33" s="122"/>
      <c r="H33" s="215"/>
      <c r="J33" s="59">
        <v>0</v>
      </c>
      <c r="K33" s="62" t="e">
        <f>#REF!</f>
        <v>#REF!</v>
      </c>
      <c r="L33" s="59">
        <v>6</v>
      </c>
      <c r="M33" s="59" t="s">
        <v>65</v>
      </c>
      <c r="N33" s="59">
        <v>0</v>
      </c>
    </row>
    <row r="34" spans="1:14" ht="17" customHeight="1">
      <c r="A34" s="215"/>
      <c r="B34" s="194" t="str">
        <f>"      " &amp; $D35</f>
        <v xml:space="preserve">      Entertainment / Eating out</v>
      </c>
      <c r="C34" s="212">
        <f>'Entertainment-Eating-Out'!$E$19+'Entertainment-Eating-Out'!$E$27</f>
        <v>0</v>
      </c>
      <c r="D34" s="213" t="s">
        <v>108</v>
      </c>
      <c r="E34" s="214">
        <f>C33</f>
        <v>0</v>
      </c>
      <c r="F34" s="163"/>
      <c r="G34" s="122"/>
      <c r="H34" s="215"/>
      <c r="J34" s="59">
        <v>0</v>
      </c>
      <c r="K34" s="59">
        <v>0</v>
      </c>
      <c r="N34" s="62">
        <f>IF(E15&gt;=0,E15,0)</f>
        <v>0</v>
      </c>
    </row>
    <row r="35" spans="1:14" ht="17" customHeight="1">
      <c r="A35" s="215"/>
      <c r="B35" s="101"/>
      <c r="C35" s="216"/>
      <c r="D35" s="213" t="s">
        <v>109</v>
      </c>
      <c r="E35" s="214">
        <f>C34</f>
        <v>0</v>
      </c>
      <c r="F35" s="217"/>
      <c r="G35" s="101"/>
      <c r="H35" s="215"/>
      <c r="J35" s="59">
        <v>0</v>
      </c>
      <c r="K35" s="59">
        <v>0</v>
      </c>
      <c r="N35" s="62">
        <f>IF(E15&lt;0,E15,0)</f>
        <v>0</v>
      </c>
    </row>
    <row r="36" spans="1:14" ht="17" customHeight="1">
      <c r="A36" s="215"/>
      <c r="B36" s="101"/>
      <c r="C36" s="218"/>
      <c r="D36" s="101"/>
      <c r="E36" s="101"/>
      <c r="F36" s="101"/>
      <c r="G36" s="101"/>
      <c r="H36" s="215"/>
    </row>
    <row r="37" spans="1:14" ht="17" customHeight="1">
      <c r="A37" s="215"/>
      <c r="B37" s="101"/>
      <c r="C37" s="218"/>
      <c r="D37" s="101"/>
      <c r="E37" s="101"/>
      <c r="F37" s="101"/>
      <c r="G37" s="101"/>
      <c r="H37" s="215"/>
    </row>
    <row r="38" spans="1:14" ht="17" customHeight="1">
      <c r="A38" s="215"/>
      <c r="B38" s="101"/>
      <c r="C38" s="218"/>
      <c r="D38" s="101"/>
      <c r="E38" s="101"/>
      <c r="F38" s="101"/>
      <c r="G38" s="101"/>
      <c r="H38" s="215"/>
    </row>
    <row r="39" spans="1:14" ht="17" customHeight="1">
      <c r="A39" s="215"/>
      <c r="B39" s="101"/>
      <c r="C39" s="218"/>
      <c r="D39" s="101"/>
      <c r="E39" s="101"/>
      <c r="F39" s="101"/>
      <c r="G39" s="101"/>
      <c r="H39" s="215"/>
    </row>
    <row r="40" spans="1:14" ht="17" customHeight="1">
      <c r="A40" s="215"/>
      <c r="B40" s="119" t="s">
        <v>96</v>
      </c>
      <c r="C40" s="175"/>
      <c r="D40" s="120"/>
      <c r="E40" s="120"/>
      <c r="F40" s="121"/>
      <c r="G40" s="121"/>
      <c r="H40" s="215"/>
    </row>
    <row r="41" spans="1:14" ht="17" customHeight="1">
      <c r="A41" s="215"/>
      <c r="B41" s="119"/>
      <c r="C41" s="175"/>
      <c r="D41" s="120"/>
      <c r="E41" s="120"/>
      <c r="F41" s="121"/>
      <c r="G41" s="121"/>
      <c r="H41" s="215"/>
    </row>
    <row r="42" spans="1:14" ht="17" customHeight="1">
      <c r="A42" s="215"/>
      <c r="B42" s="120" t="str">
        <f>IF(E15&lt;0,"1) Work back through the budget planner starting with 'Entertainment' to see where you could cut down on spending.",IF(E15&gt;0,"1) Do a reality check. Is your bank account going up each month? If the results don't match, track your actual","1) Work back through the budget planner to see where could you cut down on spending."))</f>
        <v>1) Work back through the budget planner to see where could you cut down on spending.</v>
      </c>
      <c r="C42" s="175"/>
      <c r="D42" s="120"/>
      <c r="E42" s="120"/>
      <c r="F42" s="121"/>
      <c r="G42" s="121"/>
      <c r="H42" s="215"/>
    </row>
    <row r="43" spans="1:14" ht="17" customHeight="1">
      <c r="A43" s="215"/>
      <c r="B43" s="120" t="str">
        <f>IF(E15&gt;0,"         spending in more detail. The money is going somewhere!","2) If you feel like your debts are out of control, check out the 'Managing my money' section.")</f>
        <v>2) If you feel like your debts are out of control, check out the 'Managing my money' section.</v>
      </c>
      <c r="C43" s="175"/>
      <c r="D43" s="120"/>
      <c r="E43" s="120"/>
      <c r="F43" s="121"/>
      <c r="G43" s="121"/>
      <c r="H43" s="215"/>
    </row>
    <row r="44" spans="1:14" ht="17" customHeight="1">
      <c r="A44" s="215"/>
      <c r="B44" s="120" t="str">
        <f>IF(E15&gt;0,"2) If you have spare money each month, think how best to use it, e.g.","3) Print your plan.")</f>
        <v>3) Print your plan.</v>
      </c>
      <c r="C44" s="175"/>
      <c r="D44" s="120"/>
      <c r="E44" s="120"/>
      <c r="F44" s="121"/>
      <c r="G44" s="121"/>
      <c r="H44" s="215"/>
    </row>
    <row r="45" spans="1:14" ht="17" customHeight="1">
      <c r="A45" s="215"/>
      <c r="B45" s="120" t="str">
        <f>IF(E15&gt;0,"      i) repay any loans faster","")</f>
        <v/>
      </c>
      <c r="C45" s="175"/>
      <c r="D45" s="120"/>
      <c r="E45" s="120"/>
      <c r="F45" s="121"/>
      <c r="G45" s="121"/>
      <c r="H45" s="215"/>
      <c r="J45" s="60">
        <f>IF(E13&lt;0,0,E13)</f>
        <v>0</v>
      </c>
    </row>
    <row r="46" spans="1:14" ht="17" customHeight="1">
      <c r="A46" s="215"/>
      <c r="B46" s="120" t="str">
        <f>IF(E15&gt;0,"      ii) put money into a special savings account","")</f>
        <v/>
      </c>
      <c r="C46" s="175"/>
      <c r="D46" s="120"/>
      <c r="E46" s="120"/>
      <c r="F46" s="121"/>
      <c r="G46" s="121"/>
      <c r="H46" s="215"/>
    </row>
    <row r="47" spans="1:14" ht="17" customHeight="1">
      <c r="A47" s="215"/>
      <c r="B47" s="121" t="str">
        <f>IF(E15&gt;0,"      iii) increase your contributions to superannuation or other investments","")</f>
        <v/>
      </c>
      <c r="C47" s="177"/>
      <c r="D47" s="121"/>
      <c r="E47" s="121"/>
      <c r="F47" s="121"/>
      <c r="G47" s="121"/>
      <c r="H47" s="215"/>
      <c r="J47" s="60">
        <f>IF(E14&lt;0,0,E14)</f>
        <v>0</v>
      </c>
    </row>
    <row r="48" spans="1:14" ht="17" customHeight="1">
      <c r="A48" s="215"/>
      <c r="B48" s="126" t="str">
        <f>IF(E15&gt;0,"3) Print your plan.","")</f>
        <v/>
      </c>
      <c r="C48" s="178"/>
      <c r="D48" s="126"/>
      <c r="E48" s="126"/>
      <c r="F48" s="126"/>
      <c r="G48" s="126"/>
      <c r="H48" s="215"/>
    </row>
    <row r="49" spans="1:11" ht="17" customHeight="1">
      <c r="A49" s="132"/>
      <c r="B49" s="122"/>
      <c r="C49" s="168"/>
      <c r="D49" s="123"/>
      <c r="E49" s="123"/>
      <c r="F49" s="122"/>
      <c r="G49" s="122"/>
      <c r="H49" s="132"/>
      <c r="K49" s="62"/>
    </row>
    <row r="50" spans="1:11" ht="17" customHeight="1" thickBot="1">
      <c r="A50" s="132"/>
      <c r="B50" s="198"/>
      <c r="C50" s="199"/>
      <c r="D50" s="200"/>
      <c r="E50" s="200"/>
      <c r="F50" s="198"/>
      <c r="G50" s="198"/>
      <c r="H50" s="132"/>
      <c r="K50" s="62"/>
    </row>
    <row r="51" spans="1:11" ht="17" customHeight="1">
      <c r="A51" s="132"/>
      <c r="B51" s="281" t="s">
        <v>113</v>
      </c>
      <c r="C51" s="282"/>
      <c r="D51" s="282"/>
      <c r="E51" s="282"/>
      <c r="F51" s="282"/>
      <c r="G51" s="283"/>
      <c r="H51" s="132"/>
      <c r="K51" s="62"/>
    </row>
    <row r="52" spans="1:11" ht="16.5" customHeight="1" thickBot="1">
      <c r="A52" s="132"/>
      <c r="B52" s="284"/>
      <c r="C52" s="285"/>
      <c r="D52" s="285"/>
      <c r="E52" s="285"/>
      <c r="F52" s="285"/>
      <c r="G52" s="286"/>
      <c r="H52" s="132"/>
      <c r="K52" s="62"/>
    </row>
    <row r="53" spans="1:11" ht="17" customHeight="1">
      <c r="A53" s="132"/>
      <c r="B53" s="165"/>
      <c r="C53" s="165"/>
      <c r="D53" s="165"/>
      <c r="E53" s="165"/>
      <c r="F53" s="167"/>
      <c r="G53" s="165"/>
      <c r="H53" s="132"/>
      <c r="K53" s="62"/>
    </row>
    <row r="54" spans="1:11" ht="17" customHeight="1">
      <c r="A54" s="132"/>
      <c r="B54" s="191" t="s">
        <v>2</v>
      </c>
      <c r="C54" s="192" t="s">
        <v>11</v>
      </c>
      <c r="D54" s="193" t="s">
        <v>12</v>
      </c>
      <c r="E54" s="193" t="str">
        <f>Income!E8</f>
        <v>Quarterly Amount</v>
      </c>
      <c r="F54" s="170"/>
      <c r="G54" s="169" t="s">
        <v>114</v>
      </c>
      <c r="H54" s="132"/>
      <c r="K54" s="62"/>
    </row>
    <row r="55" spans="1:11" ht="17" customHeight="1">
      <c r="A55" s="132"/>
      <c r="B55" s="122" t="str">
        <f>Income!B9</f>
        <v>Your take-home pay</v>
      </c>
      <c r="C55" s="168" t="str">
        <f>VLOOKUP(Income!T9,Income!$P$15:$Q$19,2,0)</f>
        <v>Monthly</v>
      </c>
      <c r="D55" s="123" t="str">
        <f>IF(Income!D9&gt;0,Income!D9,"  ")</f>
        <v xml:space="preserve">  </v>
      </c>
      <c r="E55" s="123" t="str">
        <f>IF(Income!E9&gt;0,Income!E9,"  ")</f>
        <v xml:space="preserve">  </v>
      </c>
      <c r="F55" s="171"/>
      <c r="G55" s="122"/>
      <c r="H55" s="132"/>
      <c r="K55" s="62"/>
    </row>
    <row r="56" spans="1:11" ht="17" customHeight="1">
      <c r="A56" s="132"/>
      <c r="B56" s="122" t="str">
        <f>Income!B10</f>
        <v>Your partner's take-home pay</v>
      </c>
      <c r="C56" s="168" t="str">
        <f>VLOOKUP(Income!T10,Income!$P$15:$Q$19,2,0)</f>
        <v>Fortnightly</v>
      </c>
      <c r="D56" s="123" t="str">
        <f>IF(Income!D10&gt;0,Income!D10,"  ")</f>
        <v xml:space="preserve">  </v>
      </c>
      <c r="E56" s="123" t="str">
        <f>IF(Income!E10&gt;0,Income!E10,"  ")</f>
        <v xml:space="preserve">  </v>
      </c>
      <c r="F56" s="171"/>
      <c r="G56" s="122"/>
      <c r="H56" s="132"/>
      <c r="K56" s="62"/>
    </row>
    <row r="57" spans="1:11" ht="17" customHeight="1">
      <c r="A57" s="132"/>
      <c r="B57" s="122" t="str">
        <f>Income!B12</f>
        <v>Bonuses/overtime</v>
      </c>
      <c r="C57" s="168" t="str">
        <f>VLOOKUP(Income!T12,Income!$P$15:$Q$19,2,0)</f>
        <v>Annually</v>
      </c>
      <c r="D57" s="123" t="str">
        <f>IF(Income!D12&gt;0,Income!D12,"  ")</f>
        <v xml:space="preserve">  </v>
      </c>
      <c r="E57" s="123" t="str">
        <f>IF(Income!E12&gt;0,Income!E12,"  ")</f>
        <v xml:space="preserve">  </v>
      </c>
      <c r="F57" s="171"/>
      <c r="G57" s="179"/>
      <c r="H57" s="132"/>
      <c r="K57" s="62"/>
    </row>
    <row r="58" spans="1:11" ht="17" customHeight="1">
      <c r="A58" s="132"/>
      <c r="B58" s="122" t="str">
        <f>Income!B13</f>
        <v>Income from savings and investments</v>
      </c>
      <c r="C58" s="168" t="str">
        <f>VLOOKUP(Income!T13,Income!$P$15:$Q$19,2,0)</f>
        <v>Annually</v>
      </c>
      <c r="D58" s="123" t="str">
        <f>IF(Income!D13&gt;0,Income!D13,"  ")</f>
        <v xml:space="preserve">  </v>
      </c>
      <c r="E58" s="123" t="str">
        <f>IF(Income!E13&gt;0,Income!E13,"  ")</f>
        <v xml:space="preserve">  </v>
      </c>
      <c r="F58" s="171"/>
      <c r="G58" s="122"/>
      <c r="H58" s="132"/>
      <c r="K58" s="62"/>
    </row>
    <row r="59" spans="1:11" ht="17" customHeight="1">
      <c r="A59" s="132"/>
      <c r="B59" s="122" t="str">
        <f>Income!B15</f>
        <v>Centrelink benefits</v>
      </c>
      <c r="C59" s="168" t="str">
        <f>VLOOKUP(Income!T15,Income!$P$15:$Q$19,2,0)</f>
        <v>Fortnightly</v>
      </c>
      <c r="D59" s="123" t="str">
        <f>IF(Income!D15&gt;0,Income!D15,"  ")</f>
        <v xml:space="preserve">  </v>
      </c>
      <c r="E59" s="123" t="str">
        <f>IF(Income!E15&gt;0,Income!E15,"  ")</f>
        <v xml:space="preserve">  </v>
      </c>
      <c r="F59" s="171"/>
      <c r="G59" s="122"/>
      <c r="H59" s="132"/>
      <c r="K59" s="62"/>
    </row>
    <row r="60" spans="1:11" ht="17" customHeight="1">
      <c r="A60" s="132"/>
      <c r="B60" s="122" t="str">
        <f>Income!B16</f>
        <v>Family benefit payments</v>
      </c>
      <c r="C60" s="168" t="str">
        <f>VLOOKUP(Income!T16,Income!$P$15:$Q$19,2,0)</f>
        <v>Fortnightly</v>
      </c>
      <c r="D60" s="123" t="str">
        <f>IF(Income!D16&gt;0,Income!D16,"  ")</f>
        <v xml:space="preserve">  </v>
      </c>
      <c r="E60" s="123" t="str">
        <f>IF(Income!E16&gt;0,Income!E16,"  ")</f>
        <v xml:space="preserve">  </v>
      </c>
      <c r="F60" s="171"/>
      <c r="G60" s="122"/>
      <c r="H60" s="132"/>
      <c r="K60" s="62"/>
    </row>
    <row r="61" spans="1:11" ht="17" customHeight="1">
      <c r="A61" s="132"/>
      <c r="B61" s="122" t="str">
        <f>Income!B18</f>
        <v>Child support received</v>
      </c>
      <c r="C61" s="168" t="str">
        <f>VLOOKUP(Income!T18,Income!$P$15:$Q$19,2,0)</f>
        <v>Monthly</v>
      </c>
      <c r="D61" s="123" t="str">
        <f>IF(Income!D18&gt;0,Income!D18,"  ")</f>
        <v xml:space="preserve">  </v>
      </c>
      <c r="E61" s="123" t="str">
        <f>IF(Income!E18&gt;0,Income!E18,"  ")</f>
        <v xml:space="preserve">  </v>
      </c>
      <c r="F61" s="171"/>
      <c r="G61" s="122"/>
      <c r="H61" s="132"/>
      <c r="K61" s="62"/>
    </row>
    <row r="62" spans="1:11" ht="17" customHeight="1">
      <c r="A62" s="132"/>
      <c r="B62" s="122" t="str">
        <f>Income!B19</f>
        <v>Other</v>
      </c>
      <c r="C62" s="168" t="str">
        <f>VLOOKUP(Income!T19,Income!$P$15:$Q$19,2,0)</f>
        <v>Monthly</v>
      </c>
      <c r="D62" s="123" t="str">
        <f>IF(Income!D19&gt;0,Income!D19,"  ")</f>
        <v xml:space="preserve">  </v>
      </c>
      <c r="E62" s="123" t="str">
        <f>IF(Income!E19&gt;0,Income!E19,"  ")</f>
        <v xml:space="preserve">  </v>
      </c>
      <c r="F62" s="171"/>
      <c r="G62" s="122"/>
      <c r="H62" s="132"/>
      <c r="K62" s="62"/>
    </row>
    <row r="63" spans="1:11" ht="17" customHeight="1">
      <c r="A63" s="132"/>
      <c r="B63" s="122"/>
      <c r="C63" s="168"/>
      <c r="D63" s="123"/>
      <c r="E63" s="123"/>
      <c r="F63" s="122"/>
      <c r="G63" s="122"/>
      <c r="H63" s="132"/>
      <c r="K63" s="62"/>
    </row>
    <row r="64" spans="1:11" ht="17" customHeight="1">
      <c r="A64" s="132"/>
      <c r="B64" s="191" t="s">
        <v>3</v>
      </c>
      <c r="C64" s="192" t="s">
        <v>11</v>
      </c>
      <c r="D64" s="193" t="s">
        <v>12</v>
      </c>
      <c r="E64" s="193" t="str">
        <f>'Financial-Commitments'!E8</f>
        <v>Quarterly Amount</v>
      </c>
      <c r="F64" s="170"/>
      <c r="G64" s="169"/>
      <c r="H64" s="132"/>
      <c r="K64" s="62"/>
    </row>
    <row r="65" spans="1:11" ht="17" customHeight="1">
      <c r="A65" s="132"/>
      <c r="B65" s="122" t="str">
        <f>'Financial-Commitments'!B9</f>
        <v>Rent / Mortgage</v>
      </c>
      <c r="C65" s="168" t="str">
        <f>VLOOKUP('Financial-Commitments'!T9,'Financial-Commitments'!$P$15:$Q$19,2,0)</f>
        <v>Weekly</v>
      </c>
      <c r="D65" s="123" t="str">
        <f>IF('Financial-Commitments'!D9&gt;0,'Financial-Commitments'!D9," ")</f>
        <v xml:space="preserve"> </v>
      </c>
      <c r="E65" s="123" t="str">
        <f>IF('Financial-Commitments'!E9&gt;0,'Financial-Commitments'!E9," ")</f>
        <v xml:space="preserve"> </v>
      </c>
      <c r="F65" s="170"/>
      <c r="G65" s="101"/>
      <c r="H65" s="132"/>
      <c r="K65" s="62"/>
    </row>
    <row r="66" spans="1:11" ht="17" customHeight="1">
      <c r="A66" s="132"/>
      <c r="B66" s="122" t="str">
        <f>'Financial-Commitments'!B10</f>
        <v>Car loan repayments</v>
      </c>
      <c r="C66" s="168" t="str">
        <f>VLOOKUP('Financial-Commitments'!T10,'Financial-Commitments'!$P$15:$Q$19,2,0)</f>
        <v>Monthly</v>
      </c>
      <c r="D66" s="123" t="str">
        <f>IF('Financial-Commitments'!D10&gt;0,'Financial-Commitments'!D10," ")</f>
        <v xml:space="preserve"> </v>
      </c>
      <c r="E66" s="123" t="str">
        <f>IF('Financial-Commitments'!E10&gt;0,'Financial-Commitments'!E10," ")</f>
        <v xml:space="preserve"> </v>
      </c>
      <c r="F66" s="171"/>
      <c r="G66" s="122"/>
      <c r="H66" s="132"/>
      <c r="K66" s="62"/>
    </row>
    <row r="67" spans="1:11" ht="17" customHeight="1">
      <c r="A67" s="132"/>
      <c r="B67" s="122" t="str">
        <f>'Financial-Commitments'!B12</f>
        <v>Other loan repayments</v>
      </c>
      <c r="C67" s="168" t="str">
        <f>VLOOKUP('Financial-Commitments'!T12,'Financial-Commitments'!$P$15:$Q$19,2,0)</f>
        <v>Monthly</v>
      </c>
      <c r="D67" s="123" t="str">
        <f>IF('Financial-Commitments'!D12&gt;0,'Financial-Commitments'!D12," ")</f>
        <v xml:space="preserve"> </v>
      </c>
      <c r="E67" s="123" t="str">
        <f>IF('Financial-Commitments'!E12&gt;0,'Financial-Commitments'!E12," ")</f>
        <v xml:space="preserve"> </v>
      </c>
      <c r="F67" s="171"/>
      <c r="G67" s="122"/>
      <c r="H67" s="132"/>
      <c r="K67" s="62"/>
    </row>
    <row r="68" spans="1:11" ht="17" customHeight="1">
      <c r="A68" s="132"/>
      <c r="B68" s="122" t="str">
        <f>'Financial-Commitments'!B13</f>
        <v>Credit card interest</v>
      </c>
      <c r="C68" s="168" t="str">
        <f>VLOOKUP('Financial-Commitments'!T13,'Financial-Commitments'!$P$15:$Q$19,2,0)</f>
        <v>Monthly</v>
      </c>
      <c r="D68" s="123" t="str">
        <f>IF('Financial-Commitments'!D13&gt;0,'Financial-Commitments'!D13," ")</f>
        <v xml:space="preserve"> </v>
      </c>
      <c r="E68" s="123" t="str">
        <f>IF('Financial-Commitments'!E13&gt;0,'Financial-Commitments'!E13," ")</f>
        <v xml:space="preserve"> </v>
      </c>
      <c r="F68" s="171"/>
      <c r="G68" s="122"/>
      <c r="H68" s="132"/>
      <c r="K68" s="62"/>
    </row>
    <row r="69" spans="1:11" ht="17" customHeight="1">
      <c r="A69" s="132"/>
      <c r="B69" s="122" t="str">
        <f>'Financial-Commitments'!B15</f>
        <v>Voluntary super contributions</v>
      </c>
      <c r="C69" s="168" t="str">
        <f>VLOOKUP('Financial-Commitments'!T15,'Financial-Commitments'!$P$15:$Q$19,2,0)</f>
        <v>Fortnightly</v>
      </c>
      <c r="D69" s="123" t="str">
        <f>IF('Financial-Commitments'!D15&gt;0,'Financial-Commitments'!D15," ")</f>
        <v xml:space="preserve"> </v>
      </c>
      <c r="E69" s="123" t="str">
        <f>IF('Financial-Commitments'!E15&gt;0,'Financial-Commitments'!E15," ")</f>
        <v xml:space="preserve"> </v>
      </c>
      <c r="F69" s="171"/>
      <c r="G69" s="122"/>
      <c r="H69" s="132"/>
      <c r="K69" s="62"/>
    </row>
    <row r="70" spans="1:11" ht="17" customHeight="1">
      <c r="A70" s="132"/>
      <c r="B70" s="122" t="str">
        <f>'Financial-Commitments'!B16</f>
        <v>Savings</v>
      </c>
      <c r="C70" s="168" t="str">
        <f>VLOOKUP('Financial-Commitments'!T16,'Financial-Commitments'!$P$15:$Q$19,2,0)</f>
        <v>Fortnightly</v>
      </c>
      <c r="D70" s="123" t="str">
        <f>IF('Financial-Commitments'!D16&gt;0,'Financial-Commitments'!D16," ")</f>
        <v xml:space="preserve"> </v>
      </c>
      <c r="E70" s="123" t="str">
        <f>IF('Financial-Commitments'!E16&gt;0,'Financial-Commitments'!E16," ")</f>
        <v xml:space="preserve"> </v>
      </c>
      <c r="F70" s="171"/>
      <c r="G70" s="122"/>
      <c r="H70" s="132"/>
      <c r="K70" s="62"/>
    </row>
    <row r="71" spans="1:11" ht="17" customHeight="1">
      <c r="A71" s="132"/>
      <c r="B71" s="122" t="str">
        <f>'Financial-Commitments'!B18</f>
        <v>Child support payments</v>
      </c>
      <c r="C71" s="168" t="str">
        <f>VLOOKUP('Financial-Commitments'!T18,'Financial-Commitments'!$P$15:$Q$19,2,0)</f>
        <v>Monthly</v>
      </c>
      <c r="D71" s="123" t="str">
        <f>IF('Financial-Commitments'!D18&gt;0,'Financial-Commitments'!D18," ")</f>
        <v xml:space="preserve"> </v>
      </c>
      <c r="E71" s="123" t="str">
        <f>IF('Financial-Commitments'!E18&gt;0,'Financial-Commitments'!E18," ")</f>
        <v xml:space="preserve"> </v>
      </c>
      <c r="F71" s="171"/>
      <c r="G71" s="122"/>
      <c r="H71" s="132"/>
      <c r="K71" s="62"/>
    </row>
    <row r="72" spans="1:11" ht="17" customHeight="1">
      <c r="A72" s="132"/>
      <c r="B72" s="122" t="str">
        <f>'Financial-Commitments'!B19</f>
        <v>Donations / Charity</v>
      </c>
      <c r="C72" s="168" t="str">
        <f>VLOOKUP('Financial-Commitments'!T19,'Financial-Commitments'!$P$15:$Q$19,2,0)</f>
        <v>Monthly</v>
      </c>
      <c r="D72" s="123" t="str">
        <f>IF('Financial-Commitments'!D19&gt;0,'Financial-Commitments'!D19," ")</f>
        <v xml:space="preserve"> </v>
      </c>
      <c r="E72" s="123" t="str">
        <f>IF('Financial-Commitments'!E19&gt;0,'Financial-Commitments'!E19," ")</f>
        <v xml:space="preserve"> </v>
      </c>
      <c r="F72" s="171"/>
      <c r="G72" s="122"/>
      <c r="H72" s="132"/>
      <c r="K72" s="62"/>
    </row>
    <row r="73" spans="1:11" ht="17" customHeight="1">
      <c r="A73" s="132"/>
      <c r="B73" s="122" t="str">
        <f>'Financial-Commitments'!B21</f>
        <v>Pocket money</v>
      </c>
      <c r="C73" s="168" t="str">
        <f>VLOOKUP('Financial-Commitments'!T21,'Financial-Commitments'!$P$15:$Q$19,2,0)</f>
        <v>Weekly</v>
      </c>
      <c r="D73" s="123" t="str">
        <f>IF('Financial-Commitments'!D21&gt;0,'Financial-Commitments'!D21," ")</f>
        <v xml:space="preserve"> </v>
      </c>
      <c r="E73" s="123" t="str">
        <f>IF('Financial-Commitments'!E21&gt;0,'Financial-Commitments'!E21," ")</f>
        <v xml:space="preserve"> </v>
      </c>
      <c r="F73" s="171"/>
      <c r="G73" s="122"/>
      <c r="H73" s="132"/>
      <c r="K73" s="62"/>
    </row>
    <row r="74" spans="1:11" ht="17" customHeight="1">
      <c r="A74" s="132"/>
      <c r="B74" s="122" t="str">
        <f>'Financial-Commitments'!B22</f>
        <v>Type in your own expense</v>
      </c>
      <c r="C74" s="168" t="str">
        <f>VLOOKUP('Financial-Commitments'!T22,'Financial-Commitments'!$P$15:$Q$19,2,0)</f>
        <v>Monthly</v>
      </c>
      <c r="D74" s="123" t="str">
        <f>IF('Financial-Commitments'!D22&gt;0,'Financial-Commitments'!D22," ")</f>
        <v xml:space="preserve"> </v>
      </c>
      <c r="E74" s="123" t="str">
        <f>IF('Financial-Commitments'!E22&gt;0,'Financial-Commitments'!E22," ")</f>
        <v xml:space="preserve"> </v>
      </c>
      <c r="F74" s="171"/>
      <c r="G74" s="122"/>
      <c r="H74" s="132"/>
      <c r="K74" s="62"/>
    </row>
    <row r="75" spans="1:11" ht="17" customHeight="1">
      <c r="A75" s="132"/>
      <c r="B75" s="122"/>
      <c r="C75" s="168"/>
      <c r="D75" s="123"/>
      <c r="E75" s="123"/>
      <c r="F75" s="122"/>
      <c r="G75" s="122"/>
      <c r="H75" s="132"/>
      <c r="K75" s="62"/>
    </row>
    <row r="76" spans="1:11" ht="17" customHeight="1">
      <c r="A76" s="132"/>
      <c r="B76" s="191" t="s">
        <v>106</v>
      </c>
      <c r="C76" s="192" t="s">
        <v>11</v>
      </c>
      <c r="D76" s="193" t="s">
        <v>12</v>
      </c>
      <c r="E76" s="193" t="str">
        <f>'Home-Utilities'!E8</f>
        <v>Quarterly Amount</v>
      </c>
      <c r="F76" s="170"/>
      <c r="G76" s="169"/>
      <c r="H76" s="132"/>
      <c r="K76" s="62"/>
    </row>
    <row r="77" spans="1:11" ht="17" customHeight="1">
      <c r="A77" s="132"/>
      <c r="B77" s="122" t="str">
        <f>'Home-Utilities'!B9</f>
        <v>Council rates</v>
      </c>
      <c r="C77" s="168" t="str">
        <f>VLOOKUP('Home-Utilities'!T9,'Home-Utilities'!$P$15:$Q$19,2,0)</f>
        <v>Quarterly</v>
      </c>
      <c r="D77" s="123" t="str">
        <f>IF('Home-Utilities'!D9&gt;0,'Home-Utilities'!D9," ")</f>
        <v xml:space="preserve"> </v>
      </c>
      <c r="E77" s="123" t="str">
        <f>IF('Home-Utilities'!E9&gt;0,'Home-Utilities'!E9," ")</f>
        <v xml:space="preserve"> </v>
      </c>
      <c r="F77" s="170"/>
      <c r="G77" s="101"/>
      <c r="H77" s="132"/>
      <c r="K77" s="62"/>
    </row>
    <row r="78" spans="1:11" ht="17" customHeight="1">
      <c r="A78" s="132"/>
      <c r="B78" s="122" t="str">
        <f>'Home-Utilities'!B10</f>
        <v>Body Corporate fees</v>
      </c>
      <c r="C78" s="168" t="str">
        <f>VLOOKUP('Home-Utilities'!T10,'Home-Utilities'!$P$15:$Q$19,2,0)</f>
        <v>Quarterly</v>
      </c>
      <c r="D78" s="123" t="str">
        <f>IF('Home-Utilities'!D10&gt;0,'Home-Utilities'!D10," ")</f>
        <v xml:space="preserve"> </v>
      </c>
      <c r="E78" s="123" t="str">
        <f>IF('Home-Utilities'!E10&gt;0,'Home-Utilities'!E10," ")</f>
        <v xml:space="preserve"> </v>
      </c>
      <c r="F78" s="170"/>
      <c r="G78" s="122"/>
      <c r="H78" s="132"/>
      <c r="K78" s="62"/>
    </row>
    <row r="79" spans="1:11" ht="17" customHeight="1">
      <c r="A79" s="132"/>
      <c r="B79" s="122" t="str">
        <f>'Home-Utilities'!B11</f>
        <v>Home and contents insurance</v>
      </c>
      <c r="C79" s="168" t="str">
        <f>VLOOKUP('Home-Utilities'!T11,'Home-Utilities'!$P$15:$Q$19,2,0)</f>
        <v>Monthly</v>
      </c>
      <c r="D79" s="123" t="str">
        <f>IF('Home-Utilities'!D11&gt;0,'Home-Utilities'!D11," ")</f>
        <v xml:space="preserve"> </v>
      </c>
      <c r="E79" s="123" t="str">
        <f>IF('Home-Utilities'!E11&gt;0,'Home-Utilities'!E11," ")</f>
        <v xml:space="preserve"> </v>
      </c>
      <c r="F79" s="170"/>
      <c r="G79" s="122"/>
      <c r="H79" s="132"/>
      <c r="K79" s="62"/>
    </row>
    <row r="80" spans="1:11" ht="17" customHeight="1">
      <c r="A80" s="132"/>
      <c r="B80" s="122" t="str">
        <f>'Home-Utilities'!B12</f>
        <v>Home maintenance and repairs</v>
      </c>
      <c r="C80" s="168" t="str">
        <f>VLOOKUP('Home-Utilities'!T12,'Home-Utilities'!$P$15:$Q$19,2,0)</f>
        <v>Annually</v>
      </c>
      <c r="D80" s="123" t="str">
        <f>IF('Home-Utilities'!D12&gt;0,'Home-Utilities'!D12," ")</f>
        <v xml:space="preserve"> </v>
      </c>
      <c r="E80" s="123" t="str">
        <f>IF('Home-Utilities'!E12&gt;0,'Home-Utilities'!E12," ")</f>
        <v xml:space="preserve"> </v>
      </c>
      <c r="F80" s="170"/>
      <c r="G80" s="122"/>
      <c r="H80" s="132"/>
      <c r="K80" s="62"/>
    </row>
    <row r="81" spans="1:11" ht="17" customHeight="1">
      <c r="A81" s="132"/>
      <c r="B81" s="122" t="str">
        <f>'Home-Utilities'!B13</f>
        <v>New furniture / Appliances</v>
      </c>
      <c r="C81" s="168" t="str">
        <f>VLOOKUP('Home-Utilities'!T13,'Home-Utilities'!$P$15:$Q$19,2,0)</f>
        <v>Annually</v>
      </c>
      <c r="D81" s="123" t="str">
        <f>IF('Home-Utilities'!D13&gt;0,'Home-Utilities'!D13," ")</f>
        <v xml:space="preserve"> </v>
      </c>
      <c r="E81" s="123" t="str">
        <f>IF('Home-Utilities'!E13&gt;0,'Home-Utilities'!E13," ")</f>
        <v xml:space="preserve"> </v>
      </c>
      <c r="F81" s="170"/>
      <c r="G81" s="122"/>
      <c r="H81" s="132"/>
      <c r="K81" s="62"/>
    </row>
    <row r="82" spans="1:11" ht="17" customHeight="1">
      <c r="A82" s="132"/>
      <c r="B82" s="122" t="str">
        <f>'Home-Utilities'!B14</f>
        <v>Other</v>
      </c>
      <c r="C82" s="168" t="str">
        <f>VLOOKUP('Home-Utilities'!T14,'Home-Utilities'!$P$15:$Q$19,2,0)</f>
        <v>Monthly</v>
      </c>
      <c r="D82" s="123" t="str">
        <f>IF('Home-Utilities'!D14&gt;0,'Home-Utilities'!D14," ")</f>
        <v xml:space="preserve"> </v>
      </c>
      <c r="E82" s="123" t="str">
        <f>IF('Home-Utilities'!E14&gt;0,'Home-Utilities'!E14," ")</f>
        <v xml:space="preserve"> </v>
      </c>
      <c r="F82" s="170"/>
      <c r="G82" s="122"/>
      <c r="H82" s="132"/>
      <c r="K82" s="62"/>
    </row>
    <row r="83" spans="1:11" ht="17" customHeight="1">
      <c r="A83" s="132"/>
      <c r="B83" s="122" t="str">
        <f>'Home-Utilities'!B18</f>
        <v>Electricity</v>
      </c>
      <c r="C83" s="168" t="str">
        <f>VLOOKUP('Home-Utilities'!T18,'Home-Utilities'!$P$15:$Q$19,2,0)</f>
        <v>Quarterly</v>
      </c>
      <c r="D83" s="123" t="str">
        <f>IF('Home-Utilities'!D18&gt;0,'Home-Utilities'!D18," ")</f>
        <v xml:space="preserve"> </v>
      </c>
      <c r="E83" s="123" t="str">
        <f>IF('Home-Utilities'!E18&gt;0,'Home-Utilities'!E18," ")</f>
        <v xml:space="preserve"> </v>
      </c>
      <c r="F83" s="170"/>
      <c r="G83" s="122"/>
      <c r="H83" s="132"/>
      <c r="K83" s="62"/>
    </row>
    <row r="84" spans="1:11" ht="17" customHeight="1">
      <c r="A84" s="132"/>
      <c r="B84" s="122" t="str">
        <f>'Home-Utilities'!B19</f>
        <v>Gas</v>
      </c>
      <c r="C84" s="168" t="str">
        <f>VLOOKUP('Home-Utilities'!T19,'Home-Utilities'!$P$15:$Q$19,2,0)</f>
        <v>Quarterly</v>
      </c>
      <c r="D84" s="123" t="str">
        <f>IF('Home-Utilities'!D19&gt;0,'Home-Utilities'!D19," ")</f>
        <v xml:space="preserve"> </v>
      </c>
      <c r="E84" s="123" t="str">
        <f>IF('Home-Utilities'!E19&gt;0,'Home-Utilities'!E19," ")</f>
        <v xml:space="preserve"> </v>
      </c>
      <c r="F84" s="170"/>
      <c r="G84" s="122"/>
      <c r="H84" s="132"/>
      <c r="K84" s="62"/>
    </row>
    <row r="85" spans="1:11" ht="17" customHeight="1">
      <c r="A85" s="132"/>
      <c r="B85" s="122" t="str">
        <f>'Home-Utilities'!B20</f>
        <v>Water</v>
      </c>
      <c r="C85" s="168" t="str">
        <f>VLOOKUP('Home-Utilities'!T20,'Home-Utilities'!$P$15:$Q$19,2,0)</f>
        <v>Quarterly</v>
      </c>
      <c r="D85" s="123" t="str">
        <f>IF('Home-Utilities'!D20&gt;0,'Home-Utilities'!D20," ")</f>
        <v xml:space="preserve"> </v>
      </c>
      <c r="E85" s="123" t="str">
        <f>IF('Home-Utilities'!E20&gt;0,'Home-Utilities'!E20," ")</f>
        <v xml:space="preserve"> </v>
      </c>
      <c r="F85" s="170"/>
      <c r="G85" s="122"/>
      <c r="H85" s="132"/>
      <c r="K85" s="62"/>
    </row>
    <row r="86" spans="1:11" ht="17" customHeight="1">
      <c r="A86" s="132"/>
      <c r="B86" s="122" t="str">
        <f>'Home-Utilities'!B21</f>
        <v>Internet</v>
      </c>
      <c r="C86" s="168" t="str">
        <f>VLOOKUP('Home-Utilities'!T21,'Home-Utilities'!$P$15:$Q$19,2,0)</f>
        <v>Monthly</v>
      </c>
      <c r="D86" s="123" t="str">
        <f>IF('Home-Utilities'!D21&gt;0,'Home-Utilities'!D21," ")</f>
        <v xml:space="preserve"> </v>
      </c>
      <c r="E86" s="123" t="str">
        <f>IF('Home-Utilities'!E21&gt;0,'Home-Utilities'!E21," ")</f>
        <v xml:space="preserve"> </v>
      </c>
      <c r="F86" s="170"/>
      <c r="G86" s="122"/>
      <c r="H86" s="132"/>
      <c r="K86" s="62"/>
    </row>
    <row r="87" spans="1:11" ht="17" customHeight="1">
      <c r="A87" s="132"/>
      <c r="B87" s="122" t="str">
        <f>'Home-Utilities'!B22</f>
        <v>Pay TV</v>
      </c>
      <c r="C87" s="168" t="str">
        <f>VLOOKUP('Home-Utilities'!T22,'Home-Utilities'!$P$15:$Q$19,2,0)</f>
        <v>Monthly</v>
      </c>
      <c r="D87" s="123" t="str">
        <f>IF('Home-Utilities'!D22&gt;0,'Home-Utilities'!D22," ")</f>
        <v xml:space="preserve"> </v>
      </c>
      <c r="E87" s="123" t="str">
        <f>IF('Home-Utilities'!E22&gt;0,'Home-Utilities'!E22," ")</f>
        <v xml:space="preserve"> </v>
      </c>
      <c r="F87" s="170"/>
      <c r="G87" s="122"/>
      <c r="H87" s="132"/>
      <c r="K87" s="62"/>
    </row>
    <row r="88" spans="1:11" ht="17" customHeight="1">
      <c r="A88" s="132"/>
      <c r="B88" s="122" t="str">
        <f>'Home-Utilities'!B23</f>
        <v>Home phone</v>
      </c>
      <c r="C88" s="168" t="str">
        <f>VLOOKUP('Home-Utilities'!T23,'Home-Utilities'!$P$15:$Q$19,2,0)</f>
        <v>Monthly</v>
      </c>
      <c r="D88" s="123" t="str">
        <f>IF('Home-Utilities'!D23&gt;0,'Home-Utilities'!D23," ")</f>
        <v xml:space="preserve"> </v>
      </c>
      <c r="E88" s="123" t="str">
        <f>IF('Home-Utilities'!E23&gt;0,'Home-Utilities'!E23," ")</f>
        <v xml:space="preserve"> </v>
      </c>
      <c r="F88" s="170"/>
      <c r="G88" s="122"/>
      <c r="H88" s="132"/>
      <c r="K88" s="62"/>
    </row>
    <row r="89" spans="1:11" ht="17" customHeight="1">
      <c r="A89" s="132"/>
      <c r="B89" s="122" t="str">
        <f>'Home-Utilities'!B24</f>
        <v>Mobile phone(s)</v>
      </c>
      <c r="C89" s="168" t="str">
        <f>VLOOKUP('Home-Utilities'!T24,'Home-Utilities'!$P$15:$Q$19,2,0)</f>
        <v>Monthly</v>
      </c>
      <c r="D89" s="123" t="str">
        <f>IF('Home-Utilities'!D24&gt;0,'Home-Utilities'!D24," ")</f>
        <v xml:space="preserve"> </v>
      </c>
      <c r="E89" s="123" t="str">
        <f>IF('Home-Utilities'!E24&gt;0,'Home-Utilities'!E24," ")</f>
        <v xml:space="preserve"> </v>
      </c>
      <c r="F89" s="170"/>
      <c r="G89" s="122"/>
      <c r="H89" s="132"/>
      <c r="K89" s="62"/>
    </row>
    <row r="90" spans="1:11" ht="17" customHeight="1">
      <c r="A90" s="132"/>
      <c r="B90" s="122" t="str">
        <f>'Home-Utilities'!B25</f>
        <v>Type in your own expense</v>
      </c>
      <c r="C90" s="168" t="str">
        <f>VLOOKUP('Home-Utilities'!T25,'Home-Utilities'!$P$15:$Q$19,2,0)</f>
        <v>Monthly</v>
      </c>
      <c r="D90" s="123" t="str">
        <f>IF('Home-Utilities'!D25&gt;0,'Home-Utilities'!D25," ")</f>
        <v xml:space="preserve"> </v>
      </c>
      <c r="E90" s="123" t="str">
        <f>IF('Home-Utilities'!E25&gt;0,'Home-Utilities'!E25," ")</f>
        <v xml:space="preserve"> </v>
      </c>
      <c r="F90" s="170"/>
      <c r="G90" s="122"/>
      <c r="H90" s="132"/>
      <c r="K90" s="62"/>
    </row>
    <row r="91" spans="1:11" ht="17" customHeight="1">
      <c r="A91" s="132"/>
      <c r="B91" s="122"/>
      <c r="C91" s="168"/>
      <c r="D91" s="123"/>
      <c r="E91" s="123"/>
      <c r="F91" s="122"/>
      <c r="G91" s="122"/>
      <c r="H91" s="132"/>
      <c r="K91" s="62"/>
    </row>
    <row r="92" spans="1:11" ht="17" customHeight="1">
      <c r="A92" s="132"/>
      <c r="B92" s="191" t="s">
        <v>107</v>
      </c>
      <c r="C92" s="192" t="s">
        <v>11</v>
      </c>
      <c r="D92" s="193" t="s">
        <v>12</v>
      </c>
      <c r="E92" s="193" t="str">
        <f>'Education-Health'!E8</f>
        <v>Quarterly Amount</v>
      </c>
      <c r="F92" s="170"/>
      <c r="G92" s="169"/>
      <c r="H92" s="132"/>
      <c r="K92" s="62"/>
    </row>
    <row r="93" spans="1:11" ht="17" customHeight="1">
      <c r="A93" s="132"/>
      <c r="B93" s="122" t="str">
        <f>'Education-Health'!B9</f>
        <v>School fees</v>
      </c>
      <c r="C93" s="168" t="str">
        <f>VLOOKUP('Education-Health'!T9,'Education-Health'!$P$15:$Q$19,2,0)</f>
        <v>Annually</v>
      </c>
      <c r="D93" s="123" t="str">
        <f>IF('Education-Health'!D9&gt;0,'Education-Health'!D9," ")</f>
        <v xml:space="preserve"> </v>
      </c>
      <c r="E93" s="123" t="str">
        <f>IF('Education-Health'!E9&gt;0,'Education-Health'!E9," ")</f>
        <v xml:space="preserve"> </v>
      </c>
      <c r="F93" s="170"/>
      <c r="G93" s="122"/>
      <c r="H93" s="132"/>
      <c r="K93" s="62"/>
    </row>
    <row r="94" spans="1:11" ht="17" customHeight="1">
      <c r="A94" s="132"/>
      <c r="B94" s="122" t="str">
        <f>'Education-Health'!B10</f>
        <v>Uni / TAFE</v>
      </c>
      <c r="C94" s="168" t="str">
        <f>VLOOKUP('Education-Health'!T10,'Education-Health'!$P$15:$Q$19,2,0)</f>
        <v>Annually</v>
      </c>
      <c r="D94" s="123" t="str">
        <f>IF('Education-Health'!D10&gt;0,'Education-Health'!D10," ")</f>
        <v xml:space="preserve"> </v>
      </c>
      <c r="E94" s="123" t="str">
        <f>IF('Education-Health'!E10&gt;0,'Education-Health'!E10," ")</f>
        <v xml:space="preserve"> </v>
      </c>
      <c r="F94" s="170"/>
      <c r="G94" s="122"/>
      <c r="H94" s="132"/>
      <c r="K94" s="62"/>
    </row>
    <row r="95" spans="1:11" ht="17" customHeight="1">
      <c r="A95" s="132"/>
      <c r="B95" s="122" t="str">
        <f>'Education-Health'!B11</f>
        <v>Childcare / Pre-school</v>
      </c>
      <c r="C95" s="168" t="str">
        <f>VLOOKUP('Education-Health'!T11,'Education-Health'!$P$15:$Q$19,2,0)</f>
        <v>Weekly</v>
      </c>
      <c r="D95" s="123" t="str">
        <f>IF('Education-Health'!D11&gt;0,'Education-Health'!D11," ")</f>
        <v xml:space="preserve"> </v>
      </c>
      <c r="E95" s="123" t="str">
        <f>IF('Education-Health'!E11&gt;0,'Education-Health'!E11," ")</f>
        <v xml:space="preserve"> </v>
      </c>
      <c r="F95" s="170"/>
      <c r="G95" s="122"/>
      <c r="H95" s="132"/>
      <c r="K95" s="62"/>
    </row>
    <row r="96" spans="1:11" ht="17" customHeight="1">
      <c r="A96" s="132"/>
      <c r="B96" s="122" t="str">
        <f>'Education-Health'!B12</f>
        <v>School uniforms</v>
      </c>
      <c r="C96" s="168" t="str">
        <f>VLOOKUP('Education-Health'!T12,'Education-Health'!$P$15:$Q$19,2,0)</f>
        <v>Annually</v>
      </c>
      <c r="D96" s="123" t="str">
        <f>IF('Education-Health'!D12&gt;0,'Education-Health'!D12," ")</f>
        <v xml:space="preserve"> </v>
      </c>
      <c r="E96" s="123" t="str">
        <f>IF('Education-Health'!E12&gt;0,'Education-Health'!E12," ")</f>
        <v xml:space="preserve"> </v>
      </c>
      <c r="F96" s="170"/>
      <c r="G96" s="122"/>
      <c r="H96" s="132"/>
      <c r="K96" s="62"/>
    </row>
    <row r="97" spans="1:11" ht="17" customHeight="1">
      <c r="A97" s="132"/>
      <c r="B97" s="122" t="str">
        <f>'Education-Health'!B13</f>
        <v>Sport, music, dance, etc</v>
      </c>
      <c r="C97" s="168" t="str">
        <f>VLOOKUP('Education-Health'!T13,'Education-Health'!$P$15:$Q$19,2,0)</f>
        <v>Annually</v>
      </c>
      <c r="D97" s="123" t="str">
        <f>IF('Education-Health'!D13&gt;0,'Education-Health'!D13," ")</f>
        <v xml:space="preserve"> </v>
      </c>
      <c r="E97" s="123" t="str">
        <f>IF('Education-Health'!E13&gt;0,'Education-Health'!E13," ")</f>
        <v xml:space="preserve"> </v>
      </c>
      <c r="F97" s="170"/>
      <c r="G97" s="122"/>
      <c r="H97" s="132"/>
      <c r="K97" s="62"/>
    </row>
    <row r="98" spans="1:11" ht="17" customHeight="1">
      <c r="A98" s="132"/>
      <c r="B98" s="122" t="str">
        <f>'Education-Health'!B14</f>
        <v>Excursions</v>
      </c>
      <c r="C98" s="168" t="str">
        <f>VLOOKUP('Education-Health'!T14,'Education-Health'!$P$15:$Q$19,2,0)</f>
        <v>Monthly</v>
      </c>
      <c r="D98" s="123" t="str">
        <f>IF('Education-Health'!D14&gt;0,'Education-Health'!D14," ")</f>
        <v xml:space="preserve"> </v>
      </c>
      <c r="E98" s="123" t="str">
        <f>IF('Education-Health'!E14&gt;0,'Education-Health'!E14," ")</f>
        <v xml:space="preserve"> </v>
      </c>
      <c r="F98" s="170"/>
      <c r="G98" s="122"/>
      <c r="H98" s="132"/>
      <c r="K98" s="62"/>
    </row>
    <row r="99" spans="1:11" ht="17" customHeight="1">
      <c r="A99" s="132"/>
      <c r="B99" s="122" t="str">
        <f>'Education-Health'!B15</f>
        <v>Other</v>
      </c>
      <c r="C99" s="168" t="str">
        <f>VLOOKUP('Education-Health'!T15,'Education-Health'!$P$15:$Q$19,2,0)</f>
        <v>Monthly</v>
      </c>
      <c r="D99" s="123" t="str">
        <f>IF('Education-Health'!D15&gt;0,'Education-Health'!D15," ")</f>
        <v xml:space="preserve"> </v>
      </c>
      <c r="E99" s="123" t="str">
        <f>IF('Education-Health'!E15&gt;0,'Education-Health'!E15," ")</f>
        <v xml:space="preserve"> </v>
      </c>
      <c r="F99" s="170"/>
      <c r="G99" s="122"/>
      <c r="H99" s="132"/>
      <c r="K99" s="62"/>
    </row>
    <row r="100" spans="1:11" ht="17" customHeight="1">
      <c r="A100" s="132"/>
      <c r="B100" s="122" t="str">
        <f>'Education-Health'!B19</f>
        <v>Private health insurance</v>
      </c>
      <c r="C100" s="168" t="str">
        <f>VLOOKUP('Education-Health'!T19,'Education-Health'!$P$15:$Q$19,2,0)</f>
        <v>Monthly</v>
      </c>
      <c r="D100" s="123" t="str">
        <f>IF('Education-Health'!D19&gt;0,'Education-Health'!D19," ")</f>
        <v xml:space="preserve"> </v>
      </c>
      <c r="E100" s="123" t="str">
        <f>IF('Education-Health'!E19&gt;0,'Education-Health'!E19," ")</f>
        <v xml:space="preserve"> </v>
      </c>
      <c r="F100" s="170"/>
      <c r="G100" s="122"/>
      <c r="H100" s="132"/>
      <c r="K100" s="62"/>
    </row>
    <row r="101" spans="1:11" ht="17" customHeight="1">
      <c r="A101" s="132"/>
      <c r="B101" s="122" t="str">
        <f>'Education-Health'!B20</f>
        <v>Life insurance</v>
      </c>
      <c r="C101" s="168" t="str">
        <f>VLOOKUP('Education-Health'!T20,'Education-Health'!$P$15:$Q$19,2,0)</f>
        <v>Monthly</v>
      </c>
      <c r="D101" s="123" t="str">
        <f>IF('Education-Health'!D20&gt;0,'Education-Health'!D20," ")</f>
        <v xml:space="preserve"> </v>
      </c>
      <c r="E101" s="123" t="str">
        <f>IF('Education-Health'!E20&gt;0,'Education-Health'!E20," ")</f>
        <v xml:space="preserve"> </v>
      </c>
      <c r="F101" s="170"/>
      <c r="G101" s="122"/>
      <c r="H101" s="132"/>
      <c r="K101" s="62"/>
    </row>
    <row r="102" spans="1:11" ht="17" customHeight="1">
      <c r="A102" s="132"/>
      <c r="B102" s="122" t="str">
        <f>'Education-Health'!B21</f>
        <v>Doctors</v>
      </c>
      <c r="C102" s="168" t="str">
        <f>VLOOKUP('Education-Health'!T21,'Education-Health'!$P$15:$Q$19,2,0)</f>
        <v>Annually</v>
      </c>
      <c r="D102" s="123" t="str">
        <f>IF('Education-Health'!D21&gt;0,'Education-Health'!D21," ")</f>
        <v xml:space="preserve"> </v>
      </c>
      <c r="E102" s="123" t="str">
        <f>IF('Education-Health'!E21&gt;0,'Education-Health'!E21," ")</f>
        <v xml:space="preserve"> </v>
      </c>
      <c r="F102" s="170"/>
      <c r="G102" s="122"/>
      <c r="H102" s="132"/>
      <c r="K102" s="62"/>
    </row>
    <row r="103" spans="1:11" ht="17" customHeight="1">
      <c r="A103" s="132"/>
      <c r="B103" s="122" t="str">
        <f>'Education-Health'!B22</f>
        <v>Dentists</v>
      </c>
      <c r="C103" s="168" t="str">
        <f>VLOOKUP('Education-Health'!T22,'Education-Health'!$P$15:$Q$19,2,0)</f>
        <v>Annually</v>
      </c>
      <c r="D103" s="123" t="str">
        <f>IF('Education-Health'!D22&gt;0,'Education-Health'!D22," ")</f>
        <v xml:space="preserve"> </v>
      </c>
      <c r="E103" s="123" t="str">
        <f>IF('Education-Health'!E22&gt;0,'Education-Health'!E22," ")</f>
        <v xml:space="preserve"> </v>
      </c>
      <c r="F103" s="170"/>
      <c r="G103" s="122"/>
      <c r="H103" s="132"/>
      <c r="K103" s="62"/>
    </row>
    <row r="104" spans="1:11" ht="17" customHeight="1">
      <c r="A104" s="132"/>
      <c r="B104" s="122" t="str">
        <f>'Education-Health'!B23</f>
        <v>Medicines / Pharmacy</v>
      </c>
      <c r="C104" s="168" t="str">
        <f>VLOOKUP('Education-Health'!T23,'Education-Health'!$P$15:$Q$19,2,0)</f>
        <v>Annually</v>
      </c>
      <c r="D104" s="123" t="str">
        <f>IF('Education-Health'!D23&gt;0,'Education-Health'!D23," ")</f>
        <v xml:space="preserve"> </v>
      </c>
      <c r="E104" s="123" t="str">
        <f>IF('Education-Health'!E23&gt;0,'Education-Health'!E23," ")</f>
        <v xml:space="preserve"> </v>
      </c>
      <c r="F104" s="170"/>
      <c r="G104" s="122"/>
      <c r="H104" s="132"/>
      <c r="K104" s="62"/>
    </row>
    <row r="105" spans="1:11" ht="17" customHeight="1">
      <c r="A105" s="132"/>
      <c r="B105" s="122" t="str">
        <f>'Education-Health'!B24</f>
        <v>Eyecare / Glasses</v>
      </c>
      <c r="C105" s="168" t="str">
        <f>VLOOKUP('Education-Health'!T24,'Education-Health'!$P$15:$Q$19,2,0)</f>
        <v>Annually</v>
      </c>
      <c r="D105" s="123" t="str">
        <f>IF('Education-Health'!D24&gt;0,'Education-Health'!D24," ")</f>
        <v xml:space="preserve"> </v>
      </c>
      <c r="E105" s="123" t="str">
        <f>IF('Education-Health'!E24&gt;0,'Education-Health'!E24," ")</f>
        <v xml:space="preserve"> </v>
      </c>
      <c r="F105" s="170"/>
      <c r="G105" s="122"/>
      <c r="H105" s="132"/>
      <c r="K105" s="62"/>
    </row>
    <row r="106" spans="1:11" ht="17" customHeight="1">
      <c r="A106" s="132"/>
      <c r="B106" s="122" t="str">
        <f>'Education-Health'!B25</f>
        <v>Vet</v>
      </c>
      <c r="C106" s="168" t="str">
        <f>VLOOKUP('Education-Health'!T25,'Education-Health'!$P$15:$Q$19,2,0)</f>
        <v>Annually</v>
      </c>
      <c r="D106" s="123" t="str">
        <f>IF('Education-Health'!D25&gt;0,'Education-Health'!D25," ")</f>
        <v xml:space="preserve"> </v>
      </c>
      <c r="E106" s="123" t="str">
        <f>IF('Education-Health'!E25&gt;0,'Education-Health'!E25," ")</f>
        <v xml:space="preserve"> </v>
      </c>
      <c r="F106" s="170"/>
      <c r="G106" s="122"/>
      <c r="H106" s="132"/>
      <c r="K106" s="62"/>
    </row>
    <row r="107" spans="1:11" ht="17" customHeight="1">
      <c r="A107" s="132"/>
      <c r="B107" s="122" t="str">
        <f>'Education-Health'!B26</f>
        <v>Type in your own expense</v>
      </c>
      <c r="C107" s="168" t="str">
        <f>VLOOKUP('Education-Health'!T26,'Education-Health'!$P$15:$Q$19,2,0)</f>
        <v>Monthly</v>
      </c>
      <c r="D107" s="123" t="str">
        <f>IF('Education-Health'!D26&gt;0,'Education-Health'!D26," ")</f>
        <v xml:space="preserve"> </v>
      </c>
      <c r="E107" s="123" t="str">
        <f>IF('Education-Health'!E26&gt;0,'Education-Health'!E26," ")</f>
        <v xml:space="preserve"> </v>
      </c>
      <c r="F107" s="170"/>
      <c r="G107" s="122"/>
      <c r="H107" s="132"/>
      <c r="K107" s="62"/>
    </row>
    <row r="108" spans="1:11" ht="17" customHeight="1">
      <c r="A108" s="132"/>
      <c r="B108" s="122"/>
      <c r="C108" s="168"/>
      <c r="D108" s="123"/>
      <c r="E108" s="123"/>
      <c r="F108" s="122"/>
      <c r="G108" s="122"/>
      <c r="H108" s="132"/>
      <c r="K108" s="62"/>
    </row>
    <row r="109" spans="1:11" ht="17" customHeight="1">
      <c r="A109" s="132"/>
      <c r="B109" s="191" t="s">
        <v>108</v>
      </c>
      <c r="C109" s="192" t="s">
        <v>11</v>
      </c>
      <c r="D109" s="193" t="s">
        <v>12</v>
      </c>
      <c r="E109" s="193" t="str">
        <f>'Shopping-Transport'!E8</f>
        <v>Quarterly Amount</v>
      </c>
      <c r="F109" s="170"/>
      <c r="G109" s="169" t="s">
        <v>114</v>
      </c>
      <c r="H109" s="132"/>
      <c r="K109" s="62"/>
    </row>
    <row r="110" spans="1:11" ht="17" customHeight="1">
      <c r="A110" s="132"/>
      <c r="B110" s="122" t="str">
        <f>'Shopping-Transport'!B9</f>
        <v>Supermarket</v>
      </c>
      <c r="C110" s="168" t="str">
        <f>VLOOKUP('Shopping-Transport'!T9,'Shopping-Transport'!$P$15:$Q$19,2,0)</f>
        <v>Weekly</v>
      </c>
      <c r="D110" s="123" t="str">
        <f>IF('Shopping-Transport'!D9&gt;0,'Shopping-Transport'!D9," ")</f>
        <v xml:space="preserve"> </v>
      </c>
      <c r="E110" s="123" t="str">
        <f>IF('Shopping-Transport'!E9&gt;0,'Shopping-Transport'!E9," ")</f>
        <v xml:space="preserve"> </v>
      </c>
      <c r="F110" s="170"/>
      <c r="G110" s="122"/>
      <c r="H110" s="132"/>
      <c r="K110" s="62"/>
    </row>
    <row r="111" spans="1:11" ht="17" customHeight="1">
      <c r="A111" s="132"/>
      <c r="B111" s="122" t="str">
        <f>'Shopping-Transport'!B10</f>
        <v>Fruit / Veg</v>
      </c>
      <c r="C111" s="168" t="str">
        <f>VLOOKUP('Shopping-Transport'!T10,'Shopping-Transport'!$P$15:$Q$19,2,0)</f>
        <v>Weekly</v>
      </c>
      <c r="D111" s="123" t="str">
        <f>IF('Shopping-Transport'!D10&gt;0,'Shopping-Transport'!D10," ")</f>
        <v xml:space="preserve"> </v>
      </c>
      <c r="E111" s="123" t="str">
        <f>IF('Shopping-Transport'!E10&gt;0,'Shopping-Transport'!E10," ")</f>
        <v xml:space="preserve"> </v>
      </c>
      <c r="F111" s="170"/>
      <c r="G111" s="122"/>
      <c r="H111" s="132"/>
      <c r="K111" s="62"/>
    </row>
    <row r="112" spans="1:11" ht="17" customHeight="1">
      <c r="A112" s="132"/>
      <c r="B112" s="122" t="str">
        <f>'Shopping-Transport'!B11</f>
        <v>Baby products</v>
      </c>
      <c r="C112" s="168" t="str">
        <f>VLOOKUP('Shopping-Transport'!T11,'Shopping-Transport'!$P$15:$Q$19,2,0)</f>
        <v>Weekly</v>
      </c>
      <c r="D112" s="123" t="str">
        <f>IF('Shopping-Transport'!D11&gt;0,'Shopping-Transport'!D11," ")</f>
        <v xml:space="preserve"> </v>
      </c>
      <c r="E112" s="123" t="str">
        <f>IF('Shopping-Transport'!E11&gt;0,'Shopping-Transport'!E11," ")</f>
        <v xml:space="preserve"> </v>
      </c>
      <c r="F112" s="170"/>
      <c r="G112" s="122"/>
      <c r="H112" s="132"/>
      <c r="K112" s="62"/>
    </row>
    <row r="113" spans="1:11" ht="17" customHeight="1">
      <c r="A113" s="132"/>
      <c r="B113" s="122" t="str">
        <f>'Shopping-Transport'!B12</f>
        <v>Clothing / Shoes</v>
      </c>
      <c r="C113" s="168" t="str">
        <f>VLOOKUP('Shopping-Transport'!T12,'Shopping-Transport'!$P$15:$Q$19,2,0)</f>
        <v>Monthly</v>
      </c>
      <c r="D113" s="123" t="str">
        <f>IF('Shopping-Transport'!D12&gt;0,'Shopping-Transport'!D12," ")</f>
        <v xml:space="preserve"> </v>
      </c>
      <c r="E113" s="123" t="str">
        <f>IF('Shopping-Transport'!E12&gt;0,'Shopping-Transport'!E12," ")</f>
        <v xml:space="preserve"> </v>
      </c>
      <c r="F113" s="170"/>
      <c r="G113" s="122"/>
      <c r="H113" s="132"/>
      <c r="K113" s="62"/>
    </row>
    <row r="114" spans="1:11" ht="17" customHeight="1">
      <c r="A114" s="132"/>
      <c r="B114" s="122" t="str">
        <f>'Shopping-Transport'!B13</f>
        <v>Cosmetics / Toiletries</v>
      </c>
      <c r="C114" s="168" t="str">
        <f>VLOOKUP('Shopping-Transport'!T13,'Shopping-Transport'!$P$15:$Q$19,2,0)</f>
        <v>Monthly</v>
      </c>
      <c r="D114" s="123" t="str">
        <f>IF('Shopping-Transport'!D13&gt;0,'Shopping-Transport'!D13," ")</f>
        <v xml:space="preserve"> </v>
      </c>
      <c r="E114" s="123" t="str">
        <f>IF('Shopping-Transport'!E13&gt;0,'Shopping-Transport'!E13," ")</f>
        <v xml:space="preserve"> </v>
      </c>
      <c r="F114" s="170"/>
      <c r="G114" s="122"/>
      <c r="H114" s="132"/>
      <c r="K114" s="62"/>
    </row>
    <row r="115" spans="1:11" ht="17" customHeight="1">
      <c r="A115" s="132"/>
      <c r="B115" s="122" t="str">
        <f>'Shopping-Transport'!B14</f>
        <v>Hairdresser</v>
      </c>
      <c r="C115" s="168" t="str">
        <f>VLOOKUP('Shopping-Transport'!T14,'Shopping-Transport'!$P$15:$Q$19,2,0)</f>
        <v>Quarterly</v>
      </c>
      <c r="D115" s="123" t="str">
        <f>IF('Shopping-Transport'!D14&gt;0,'Shopping-Transport'!D14," ")</f>
        <v xml:space="preserve"> </v>
      </c>
      <c r="E115" s="123" t="str">
        <f>IF('Shopping-Transport'!E14&gt;0,'Shopping-Transport'!E14," ")</f>
        <v xml:space="preserve"> </v>
      </c>
      <c r="F115" s="170"/>
      <c r="G115" s="122"/>
      <c r="H115" s="132"/>
      <c r="K115" s="62"/>
    </row>
    <row r="116" spans="1:11" ht="17" customHeight="1">
      <c r="A116" s="132"/>
      <c r="B116" s="122" t="str">
        <f>'Shopping-Transport'!B15</f>
        <v>Gifts and others</v>
      </c>
      <c r="C116" s="168" t="str">
        <f>VLOOKUP('Shopping-Transport'!T15,'Shopping-Transport'!$P$15:$Q$19,2,0)</f>
        <v>Monthly</v>
      </c>
      <c r="D116" s="123" t="str">
        <f>IF('Shopping-Transport'!D15&gt;0,'Shopping-Transport'!D15," ")</f>
        <v xml:space="preserve"> </v>
      </c>
      <c r="E116" s="123" t="str">
        <f>IF('Shopping-Transport'!E15&gt;0,'Shopping-Transport'!E15," ")</f>
        <v xml:space="preserve"> </v>
      </c>
      <c r="F116" s="170"/>
      <c r="G116" s="122"/>
      <c r="H116" s="132"/>
      <c r="K116" s="62"/>
    </row>
    <row r="117" spans="1:11" ht="17" customHeight="1">
      <c r="A117" s="132"/>
      <c r="B117" s="122" t="str">
        <f>'Shopping-Transport'!B16</f>
        <v>Other food and grocery</v>
      </c>
      <c r="C117" s="168" t="str">
        <f>VLOOKUP('Shopping-Transport'!T16,'Shopping-Transport'!$P$15:$Q$19,2,0)</f>
        <v>Weekly</v>
      </c>
      <c r="D117" s="123" t="str">
        <f>IF('Shopping-Transport'!D16&gt;0,'Shopping-Transport'!D16," ")</f>
        <v xml:space="preserve"> </v>
      </c>
      <c r="E117" s="123" t="str">
        <f>IF('Shopping-Transport'!E16&gt;0,'Shopping-Transport'!E16," ")</f>
        <v xml:space="preserve"> </v>
      </c>
      <c r="F117" s="170"/>
      <c r="G117" s="122"/>
      <c r="H117" s="132"/>
      <c r="K117" s="62"/>
    </row>
    <row r="118" spans="1:11" ht="17" customHeight="1">
      <c r="A118" s="132"/>
      <c r="B118" s="122" t="str">
        <f>'Shopping-Transport'!B20</f>
        <v>Car insurance</v>
      </c>
      <c r="C118" s="168" t="str">
        <f>VLOOKUP('Shopping-Transport'!T20,'Shopping-Transport'!$P$15:$Q$19,2,0)</f>
        <v>Annually</v>
      </c>
      <c r="D118" s="123" t="str">
        <f>IF('Shopping-Transport'!D20&gt;0,'Shopping-Transport'!D20," ")</f>
        <v xml:space="preserve"> </v>
      </c>
      <c r="E118" s="123" t="str">
        <f>IF('Shopping-Transport'!E20&gt;0,'Shopping-Transport'!E20," ")</f>
        <v xml:space="preserve"> </v>
      </c>
      <c r="F118" s="170"/>
      <c r="G118" s="122"/>
      <c r="H118" s="132"/>
      <c r="K118" s="62"/>
    </row>
    <row r="119" spans="1:11" ht="17" customHeight="1">
      <c r="A119" s="132"/>
      <c r="B119" s="122" t="str">
        <f>'Shopping-Transport'!B21</f>
        <v>Car maintenance</v>
      </c>
      <c r="C119" s="168" t="str">
        <f>VLOOKUP('Shopping-Transport'!T21,'Shopping-Transport'!$P$15:$Q$19,2,0)</f>
        <v>Annually</v>
      </c>
      <c r="D119" s="123" t="str">
        <f>IF('Shopping-Transport'!D21&gt;0,'Shopping-Transport'!D21," ")</f>
        <v xml:space="preserve"> </v>
      </c>
      <c r="E119" s="123" t="str">
        <f>IF('Shopping-Transport'!E21&gt;0,'Shopping-Transport'!E21," ")</f>
        <v xml:space="preserve"> </v>
      </c>
      <c r="F119" s="170"/>
      <c r="G119" s="122"/>
      <c r="H119" s="132"/>
      <c r="K119" s="62"/>
    </row>
    <row r="120" spans="1:11" ht="17" customHeight="1">
      <c r="A120" s="132"/>
      <c r="B120" s="122" t="str">
        <f>'Shopping-Transport'!B22</f>
        <v>Car rego / Licence</v>
      </c>
      <c r="C120" s="168" t="str">
        <f>VLOOKUP('Shopping-Transport'!T22,'Shopping-Transport'!$P$15:$Q$19,2,0)</f>
        <v>Annually</v>
      </c>
      <c r="D120" s="123" t="str">
        <f>IF('Shopping-Transport'!D22&gt;0,'Shopping-Transport'!D22," ")</f>
        <v xml:space="preserve"> </v>
      </c>
      <c r="E120" s="123" t="str">
        <f>IF('Shopping-Transport'!E22&gt;0,'Shopping-Transport'!E22," ")</f>
        <v xml:space="preserve"> </v>
      </c>
      <c r="F120" s="170"/>
      <c r="G120" s="122"/>
      <c r="H120" s="132"/>
      <c r="K120" s="62"/>
    </row>
    <row r="121" spans="1:11" ht="17" customHeight="1">
      <c r="A121" s="132"/>
      <c r="B121" s="122" t="str">
        <f>'Shopping-Transport'!B23</f>
        <v>Petrol</v>
      </c>
      <c r="C121" s="168" t="str">
        <f>VLOOKUP('Shopping-Transport'!T23,'Shopping-Transport'!$P$15:$Q$19,2,0)</f>
        <v>Fortnightly</v>
      </c>
      <c r="D121" s="123" t="str">
        <f>IF('Shopping-Transport'!D23&gt;0,'Shopping-Transport'!D23," ")</f>
        <v xml:space="preserve"> </v>
      </c>
      <c r="E121" s="123" t="str">
        <f>IF('Shopping-Transport'!E23&gt;0,'Shopping-Transport'!E23," ")</f>
        <v xml:space="preserve"> </v>
      </c>
      <c r="F121" s="170"/>
      <c r="G121" s="122"/>
      <c r="H121" s="132"/>
      <c r="K121" s="62"/>
    </row>
    <row r="122" spans="1:11" ht="17" customHeight="1">
      <c r="A122" s="132"/>
      <c r="B122" s="122" t="str">
        <f>'Shopping-Transport'!B24</f>
        <v>Road tolls / Parking</v>
      </c>
      <c r="C122" s="168" t="str">
        <f>VLOOKUP('Shopping-Transport'!T24,'Shopping-Transport'!$P$15:$Q$19,2,0)</f>
        <v>Monthly</v>
      </c>
      <c r="D122" s="123" t="str">
        <f>IF('Shopping-Transport'!D24&gt;0,'Shopping-Transport'!D24," ")</f>
        <v xml:space="preserve"> </v>
      </c>
      <c r="E122" s="123" t="str">
        <f>IF('Shopping-Transport'!E24&gt;0,'Shopping-Transport'!E24," ")</f>
        <v xml:space="preserve"> </v>
      </c>
      <c r="F122" s="170"/>
      <c r="G122" s="122"/>
      <c r="H122" s="132"/>
      <c r="K122" s="62"/>
    </row>
    <row r="123" spans="1:11" ht="17" customHeight="1">
      <c r="A123" s="132"/>
      <c r="B123" s="122" t="str">
        <f>'Shopping-Transport'!B25</f>
        <v>Trains / Buses / Ferries</v>
      </c>
      <c r="C123" s="168" t="str">
        <f>VLOOKUP('Shopping-Transport'!T25,'Shopping-Transport'!$P$15:$Q$19,2,0)</f>
        <v>Weekly</v>
      </c>
      <c r="D123" s="123" t="str">
        <f>IF('Shopping-Transport'!D25&gt;0,'Shopping-Transport'!D25," ")</f>
        <v xml:space="preserve"> </v>
      </c>
      <c r="E123" s="123" t="str">
        <f>IF('Shopping-Transport'!E25&gt;0,'Shopping-Transport'!E25," ")</f>
        <v xml:space="preserve"> </v>
      </c>
      <c r="F123" s="170"/>
      <c r="G123" s="122"/>
      <c r="H123" s="132"/>
      <c r="K123" s="62"/>
    </row>
    <row r="124" spans="1:11" ht="17" customHeight="1">
      <c r="A124" s="132"/>
      <c r="B124" s="122" t="str">
        <f>'Shopping-Transport'!B26</f>
        <v>Type in your own expense</v>
      </c>
      <c r="C124" s="168" t="str">
        <f>VLOOKUP('Shopping-Transport'!T26,'Shopping-Transport'!$P$15:$Q$19,2,0)</f>
        <v>Monthly</v>
      </c>
      <c r="D124" s="123" t="str">
        <f>IF('Shopping-Transport'!D26&gt;0,'Shopping-Transport'!D26," ")</f>
        <v xml:space="preserve"> </v>
      </c>
      <c r="E124" s="123" t="str">
        <f>IF('Shopping-Transport'!E26&gt;0,'Shopping-Transport'!E26," ")</f>
        <v xml:space="preserve"> </v>
      </c>
      <c r="F124" s="170"/>
      <c r="G124" s="122"/>
      <c r="H124" s="132"/>
      <c r="K124" s="62"/>
    </row>
    <row r="125" spans="1:11" ht="17" customHeight="1">
      <c r="A125" s="132"/>
      <c r="B125" s="122"/>
      <c r="C125" s="168"/>
      <c r="D125" s="123"/>
      <c r="E125" s="123"/>
      <c r="F125" s="122"/>
      <c r="G125" s="122"/>
      <c r="H125" s="132"/>
      <c r="K125" s="62"/>
    </row>
    <row r="126" spans="1:11" ht="17" customHeight="1">
      <c r="A126" s="132"/>
      <c r="B126" s="191" t="s">
        <v>109</v>
      </c>
      <c r="C126" s="192" t="s">
        <v>11</v>
      </c>
      <c r="D126" s="193" t="s">
        <v>12</v>
      </c>
      <c r="E126" s="193" t="str">
        <f>'Entertainment-Eating-Out'!E8</f>
        <v>Quarterly Amount</v>
      </c>
      <c r="F126" s="170"/>
      <c r="G126" s="169"/>
      <c r="H126" s="132"/>
      <c r="K126" s="62"/>
    </row>
    <row r="127" spans="1:11" ht="17" customHeight="1">
      <c r="A127" s="132"/>
      <c r="B127" s="122" t="str">
        <f>'Entertainment-Eating-Out'!B9</f>
        <v>Holidays</v>
      </c>
      <c r="C127" s="168" t="str">
        <f>VLOOKUP('Entertainment-Eating-Out'!T9,'Entertainment-Eating-Out'!$P$15:$Q$19,2,0)</f>
        <v>Annually</v>
      </c>
      <c r="D127" s="123" t="str">
        <f>IF('Entertainment-Eating-Out'!D9&gt;0,'Entertainment-Eating-Out'!D9," ")</f>
        <v xml:space="preserve"> </v>
      </c>
      <c r="E127" s="123" t="str">
        <f>IF('Entertainment-Eating-Out'!E9&gt;0,'Entertainment-Eating-Out'!E9," ")</f>
        <v xml:space="preserve"> </v>
      </c>
      <c r="F127" s="170"/>
      <c r="G127" s="122"/>
      <c r="H127" s="132"/>
      <c r="K127" s="62"/>
    </row>
    <row r="128" spans="1:11" ht="17" customHeight="1">
      <c r="A128" s="132"/>
      <c r="B128" s="122" t="str">
        <f>'Entertainment-Eating-Out'!B10</f>
        <v>Bars / Clubs</v>
      </c>
      <c r="C128" s="168" t="str">
        <f>VLOOKUP('Entertainment-Eating-Out'!T10,'Entertainment-Eating-Out'!$P$15:$Q$19,2,0)</f>
        <v>Weekly</v>
      </c>
      <c r="D128" s="123" t="str">
        <f>IF('Entertainment-Eating-Out'!D10&gt;0,'Entertainment-Eating-Out'!D10," ")</f>
        <v xml:space="preserve"> </v>
      </c>
      <c r="E128" s="123" t="str">
        <f>IF('Entertainment-Eating-Out'!E10&gt;0,'Entertainment-Eating-Out'!E10," ")</f>
        <v xml:space="preserve"> </v>
      </c>
      <c r="F128" s="170"/>
      <c r="G128" s="122"/>
      <c r="H128" s="132"/>
      <c r="K128" s="62"/>
    </row>
    <row r="129" spans="1:11" ht="17" customHeight="1">
      <c r="A129" s="132"/>
      <c r="B129" s="122" t="str">
        <f>'Entertainment-Eating-Out'!B11</f>
        <v>Other alcohol</v>
      </c>
      <c r="C129" s="168" t="str">
        <f>VLOOKUP('Entertainment-Eating-Out'!T11,'Entertainment-Eating-Out'!$P$15:$Q$19,2,0)</f>
        <v>Weekly</v>
      </c>
      <c r="D129" s="123" t="str">
        <f>IF('Entertainment-Eating-Out'!D11&gt;0,'Entertainment-Eating-Out'!D11," ")</f>
        <v xml:space="preserve"> </v>
      </c>
      <c r="E129" s="123" t="str">
        <f>IF('Entertainment-Eating-Out'!E11&gt;0,'Entertainment-Eating-Out'!E11," ")</f>
        <v xml:space="preserve"> </v>
      </c>
      <c r="F129" s="170"/>
      <c r="G129" s="122"/>
      <c r="H129" s="132"/>
      <c r="K129" s="62"/>
    </row>
    <row r="130" spans="1:11" ht="17" customHeight="1">
      <c r="A130" s="132"/>
      <c r="B130" s="122" t="str">
        <f>'Entertainment-Eating-Out'!B12</f>
        <v>Gym / Sporting membership</v>
      </c>
      <c r="C130" s="168" t="str">
        <f>VLOOKUP('Entertainment-Eating-Out'!T12,'Entertainment-Eating-Out'!$P$15:$Q$19,2,0)</f>
        <v>Monthly</v>
      </c>
      <c r="D130" s="123" t="str">
        <f>IF('Entertainment-Eating-Out'!D12&gt;0,'Entertainment-Eating-Out'!D12," ")</f>
        <v xml:space="preserve"> </v>
      </c>
      <c r="E130" s="123" t="str">
        <f>IF('Entertainment-Eating-Out'!E12&gt;0,'Entertainment-Eating-Out'!E12," ")</f>
        <v xml:space="preserve"> </v>
      </c>
      <c r="F130" s="170"/>
      <c r="G130" s="122"/>
      <c r="H130" s="132"/>
      <c r="K130" s="62"/>
    </row>
    <row r="131" spans="1:11" ht="17" customHeight="1">
      <c r="A131" s="132"/>
      <c r="B131" s="122" t="str">
        <f>'Entertainment-Eating-Out'!B13</f>
        <v>Cigarettes</v>
      </c>
      <c r="C131" s="168" t="str">
        <f>VLOOKUP('Entertainment-Eating-Out'!T13,'Entertainment-Eating-Out'!$P$15:$Q$19,2,0)</f>
        <v>Weekly</v>
      </c>
      <c r="D131" s="123" t="str">
        <f>IF('Entertainment-Eating-Out'!D13&gt;0,'Entertainment-Eating-Out'!D13," ")</f>
        <v xml:space="preserve"> </v>
      </c>
      <c r="E131" s="123" t="str">
        <f>IF('Entertainment-Eating-Out'!E13&gt;0,'Entertainment-Eating-Out'!E13," ")</f>
        <v xml:space="preserve"> </v>
      </c>
      <c r="F131" s="170"/>
      <c r="G131" s="122"/>
      <c r="H131" s="132"/>
      <c r="K131" s="62"/>
    </row>
    <row r="132" spans="1:11" ht="17" customHeight="1">
      <c r="A132" s="132"/>
      <c r="B132" s="122" t="str">
        <f>'Entertainment-Eating-Out'!B14</f>
        <v>Movies / Music</v>
      </c>
      <c r="C132" s="168" t="str">
        <f>VLOOKUP('Entertainment-Eating-Out'!T14,'Entertainment-Eating-Out'!$P$15:$Q$19,2,0)</f>
        <v>Fortnightly</v>
      </c>
      <c r="D132" s="123" t="str">
        <f>IF('Entertainment-Eating-Out'!D14&gt;0,'Entertainment-Eating-Out'!D14," ")</f>
        <v xml:space="preserve"> </v>
      </c>
      <c r="E132" s="123" t="str">
        <f>IF('Entertainment-Eating-Out'!E14&gt;0,'Entertainment-Eating-Out'!E14," ")</f>
        <v xml:space="preserve"> </v>
      </c>
      <c r="F132" s="170"/>
      <c r="G132" s="122"/>
      <c r="H132" s="132"/>
      <c r="K132" s="62"/>
    </row>
    <row r="133" spans="1:11" ht="17" customHeight="1">
      <c r="A133" s="132"/>
      <c r="B133" s="122" t="str">
        <f>'Entertainment-Eating-Out'!B15</f>
        <v>Hobbies</v>
      </c>
      <c r="C133" s="168" t="str">
        <f>VLOOKUP('Entertainment-Eating-Out'!T15,'Entertainment-Eating-Out'!$P$15:$Q$19,2,0)</f>
        <v>Fortnightly</v>
      </c>
      <c r="D133" s="123" t="str">
        <f>IF('Entertainment-Eating-Out'!D15&gt;0,'Entertainment-Eating-Out'!D15," ")</f>
        <v xml:space="preserve"> </v>
      </c>
      <c r="E133" s="123" t="str">
        <f>IF('Entertainment-Eating-Out'!E15&gt;0,'Entertainment-Eating-Out'!E15," ")</f>
        <v xml:space="preserve"> </v>
      </c>
      <c r="F133" s="170"/>
      <c r="G133" s="122"/>
      <c r="H133" s="132"/>
      <c r="K133" s="62"/>
    </row>
    <row r="134" spans="1:11" ht="17" customHeight="1">
      <c r="A134" s="132"/>
      <c r="B134" s="122" t="str">
        <f>'Entertainment-Eating-Out'!B16</f>
        <v>Newspaper / Magazines</v>
      </c>
      <c r="C134" s="168" t="str">
        <f>VLOOKUP('Entertainment-Eating-Out'!T16,'Entertainment-Eating-Out'!$P$15:$Q$19,2,0)</f>
        <v>Weekly</v>
      </c>
      <c r="D134" s="123" t="str">
        <f>IF('Entertainment-Eating-Out'!D16&gt;0,'Entertainment-Eating-Out'!D16," ")</f>
        <v xml:space="preserve"> </v>
      </c>
      <c r="E134" s="123" t="str">
        <f>IF('Entertainment-Eating-Out'!E16&gt;0,'Entertainment-Eating-Out'!E16," ")</f>
        <v xml:space="preserve"> </v>
      </c>
      <c r="F134" s="170"/>
      <c r="G134" s="122"/>
      <c r="H134" s="132"/>
      <c r="K134" s="62"/>
    </row>
    <row r="135" spans="1:11" ht="17" customHeight="1">
      <c r="A135" s="132"/>
      <c r="B135" s="122" t="str">
        <f>'Entertainment-Eating-Out'!B17</f>
        <v>Celebrations</v>
      </c>
      <c r="C135" s="168" t="str">
        <f>VLOOKUP('Entertainment-Eating-Out'!T17,'Entertainment-Eating-Out'!$P$15:$Q$19,2,0)</f>
        <v>Annually</v>
      </c>
      <c r="D135" s="123" t="str">
        <f>IF('Entertainment-Eating-Out'!D17&gt;0,'Entertainment-Eating-Out'!D17," ")</f>
        <v xml:space="preserve"> </v>
      </c>
      <c r="E135" s="123" t="str">
        <f>IF('Entertainment-Eating-Out'!E17&gt;0,'Entertainment-Eating-Out'!E17," ")</f>
        <v xml:space="preserve"> </v>
      </c>
      <c r="F135" s="170"/>
      <c r="G135" s="122"/>
      <c r="H135" s="132"/>
      <c r="K135" s="62"/>
    </row>
    <row r="136" spans="1:11" ht="17" customHeight="1">
      <c r="A136" s="132"/>
      <c r="B136" s="122" t="str">
        <f>'Entertainment-Eating-Out'!B18</f>
        <v>Other</v>
      </c>
      <c r="C136" s="168" t="str">
        <f>VLOOKUP('Entertainment-Eating-Out'!T18,'Entertainment-Eating-Out'!$P$15:$Q$19,2,0)</f>
        <v>Monthly</v>
      </c>
      <c r="D136" s="123" t="str">
        <f>IF('Entertainment-Eating-Out'!D18&gt;0,'Entertainment-Eating-Out'!D18," ")</f>
        <v xml:space="preserve"> </v>
      </c>
      <c r="E136" s="123" t="str">
        <f>IF('Entertainment-Eating-Out'!E18&gt;0,'Entertainment-Eating-Out'!E18," ")</f>
        <v xml:space="preserve"> </v>
      </c>
      <c r="F136" s="170"/>
      <c r="G136" s="122"/>
      <c r="H136" s="132"/>
      <c r="K136" s="62"/>
    </row>
    <row r="137" spans="1:11" ht="17" customHeight="1">
      <c r="A137" s="132"/>
      <c r="B137" s="122" t="str">
        <f>'Entertainment-Eating-Out'!B22</f>
        <v>Restaurants</v>
      </c>
      <c r="C137" s="168" t="str">
        <f>VLOOKUP('Entertainment-Eating-Out'!T22,'Entertainment-Eating-Out'!$P$15:$Q$19,2,0)</f>
        <v>Monthly</v>
      </c>
      <c r="D137" s="123" t="str">
        <f>IF('Entertainment-Eating-Out'!D22&gt;0,'Entertainment-Eating-Out'!D22," ")</f>
        <v xml:space="preserve"> </v>
      </c>
      <c r="E137" s="123" t="str">
        <f>IF('Entertainment-Eating-Out'!E22&gt;0,'Entertainment-Eating-Out'!E22," ")</f>
        <v xml:space="preserve"> </v>
      </c>
      <c r="F137" s="170"/>
      <c r="G137" s="122"/>
      <c r="H137" s="132"/>
      <c r="K137" s="62"/>
    </row>
    <row r="138" spans="1:11" ht="17" customHeight="1">
      <c r="A138" s="132"/>
      <c r="B138" s="122" t="str">
        <f>'Entertainment-Eating-Out'!B23</f>
        <v>Takeaway / Snacks</v>
      </c>
      <c r="C138" s="168" t="str">
        <f>VLOOKUP('Entertainment-Eating-Out'!T23,'Entertainment-Eating-Out'!$P$15:$Q$19,2,0)</f>
        <v>Weekly</v>
      </c>
      <c r="D138" s="123" t="str">
        <f>IF('Entertainment-Eating-Out'!D23&gt;0,'Entertainment-Eating-Out'!D23," ")</f>
        <v xml:space="preserve"> </v>
      </c>
      <c r="E138" s="123" t="str">
        <f>IF('Entertainment-Eating-Out'!E23&gt;0,'Entertainment-Eating-Out'!E23," ")</f>
        <v xml:space="preserve"> </v>
      </c>
      <c r="F138" s="170"/>
      <c r="G138" s="122"/>
      <c r="H138" s="132"/>
      <c r="K138" s="62"/>
    </row>
    <row r="139" spans="1:11" ht="17" customHeight="1">
      <c r="A139" s="132"/>
      <c r="B139" s="122" t="str">
        <f>'Entertainment-Eating-Out'!B24</f>
        <v>Bought lunches</v>
      </c>
      <c r="C139" s="168" t="str">
        <f>VLOOKUP('Entertainment-Eating-Out'!T24,'Entertainment-Eating-Out'!$P$15:$Q$19,2,0)</f>
        <v>Weekly</v>
      </c>
      <c r="D139" s="123" t="str">
        <f>IF('Entertainment-Eating-Out'!D24&gt;0,'Entertainment-Eating-Out'!D24," ")</f>
        <v xml:space="preserve"> </v>
      </c>
      <c r="E139" s="123" t="str">
        <f>IF('Entertainment-Eating-Out'!E24&gt;0,'Entertainment-Eating-Out'!E24," ")</f>
        <v xml:space="preserve"> </v>
      </c>
      <c r="F139" s="170"/>
      <c r="G139" s="122"/>
      <c r="H139" s="132"/>
      <c r="K139" s="62"/>
    </row>
    <row r="140" spans="1:11" ht="17" customHeight="1">
      <c r="A140" s="132"/>
      <c r="B140" s="122" t="str">
        <f>'Entertainment-Eating-Out'!B25</f>
        <v xml:space="preserve">Coffee / Tea </v>
      </c>
      <c r="C140" s="168" t="str">
        <f>VLOOKUP('Entertainment-Eating-Out'!T25,'Entertainment-Eating-Out'!$P$15:$Q$19,2,0)</f>
        <v>Weekly</v>
      </c>
      <c r="D140" s="123" t="str">
        <f>IF('Entertainment-Eating-Out'!D25&gt;0,'Entertainment-Eating-Out'!D25," ")</f>
        <v xml:space="preserve"> </v>
      </c>
      <c r="E140" s="123" t="str">
        <f>IF('Entertainment-Eating-Out'!E25&gt;0,'Entertainment-Eating-Out'!E25," ")</f>
        <v xml:space="preserve"> </v>
      </c>
      <c r="F140" s="170"/>
      <c r="G140" s="122"/>
      <c r="H140" s="132"/>
      <c r="K140" s="62"/>
    </row>
    <row r="141" spans="1:11" ht="17" customHeight="1">
      <c r="A141" s="132"/>
      <c r="B141" s="122" t="str">
        <f>'Entertainment-Eating-Out'!B26</f>
        <v>Type in your own expense</v>
      </c>
      <c r="C141" s="168" t="str">
        <f>VLOOKUP('Entertainment-Eating-Out'!T26,'Entertainment-Eating-Out'!$P$15:$Q$19,2,0)</f>
        <v>Monthly</v>
      </c>
      <c r="D141" s="123" t="str">
        <f>IF('Entertainment-Eating-Out'!D26&gt;0,'Entertainment-Eating-Out'!D26," ")</f>
        <v xml:space="preserve"> </v>
      </c>
      <c r="E141" s="123" t="str">
        <f>IF('Entertainment-Eating-Out'!E26&gt;0,'Entertainment-Eating-Out'!E26," ")</f>
        <v xml:space="preserve"> </v>
      </c>
      <c r="F141" s="170"/>
      <c r="G141" s="122"/>
      <c r="H141" s="132"/>
      <c r="K141" s="62"/>
    </row>
    <row r="142" spans="1:11" ht="17" customHeight="1">
      <c r="A142" s="132"/>
      <c r="B142" s="122"/>
      <c r="C142" s="168"/>
      <c r="D142" s="123"/>
      <c r="E142" s="123"/>
      <c r="F142" s="122"/>
      <c r="G142" s="122"/>
      <c r="H142" s="132"/>
      <c r="K142" s="62"/>
    </row>
    <row r="143" spans="1:11" ht="17" customHeight="1">
      <c r="A143" s="132"/>
      <c r="B143" s="132"/>
      <c r="C143" s="180"/>
      <c r="D143" s="181"/>
      <c r="E143" s="181"/>
      <c r="F143" s="132"/>
      <c r="G143" s="132"/>
      <c r="H143" s="132"/>
      <c r="K143" s="62"/>
    </row>
    <row r="144" spans="1:11" ht="17" customHeight="1">
      <c r="A144" s="132"/>
      <c r="B144" s="119" t="s">
        <v>114</v>
      </c>
      <c r="C144" s="180"/>
      <c r="D144" s="181"/>
      <c r="E144" s="181"/>
      <c r="F144" s="132"/>
      <c r="G144" s="132"/>
      <c r="H144" s="132"/>
      <c r="K144" s="62"/>
    </row>
    <row r="145" spans="1:11" ht="17" customHeight="1">
      <c r="A145" s="132"/>
      <c r="B145" s="122"/>
      <c r="C145" s="168"/>
      <c r="D145" s="123"/>
      <c r="E145" s="123"/>
      <c r="F145" s="122"/>
      <c r="G145" s="122"/>
      <c r="H145" s="132"/>
      <c r="K145" s="62"/>
    </row>
    <row r="146" spans="1:11" ht="17" customHeight="1">
      <c r="A146" s="132"/>
      <c r="B146" s="122"/>
      <c r="C146" s="168"/>
      <c r="D146" s="123"/>
      <c r="E146" s="123"/>
      <c r="F146" s="122"/>
      <c r="G146" s="122"/>
      <c r="H146" s="132"/>
      <c r="K146" s="62"/>
    </row>
    <row r="147" spans="1:11" ht="17" customHeight="1">
      <c r="A147" s="132"/>
      <c r="B147" s="122"/>
      <c r="C147" s="168"/>
      <c r="D147" s="123"/>
      <c r="E147" s="123"/>
      <c r="F147" s="122"/>
      <c r="G147" s="122"/>
      <c r="H147" s="132"/>
      <c r="K147" s="62"/>
    </row>
    <row r="148" spans="1:11" ht="17" customHeight="1">
      <c r="A148" s="132"/>
      <c r="B148" s="122"/>
      <c r="C148" s="168"/>
      <c r="D148" s="123"/>
      <c r="E148" s="123"/>
      <c r="F148" s="122"/>
      <c r="G148" s="122"/>
      <c r="H148" s="132"/>
      <c r="K148" s="62"/>
    </row>
    <row r="149" spans="1:11" ht="17" customHeight="1">
      <c r="A149" s="132"/>
      <c r="B149" s="122"/>
      <c r="C149" s="168"/>
      <c r="D149" s="123"/>
      <c r="E149" s="123"/>
      <c r="F149" s="122"/>
      <c r="G149" s="122"/>
      <c r="H149" s="132"/>
      <c r="K149" s="62"/>
    </row>
    <row r="150" spans="1:11" ht="17" customHeight="1">
      <c r="A150" s="132"/>
      <c r="B150" s="122"/>
      <c r="C150" s="168"/>
      <c r="D150" s="123"/>
      <c r="E150" s="123"/>
      <c r="F150" s="122"/>
      <c r="G150" s="122"/>
      <c r="H150" s="132"/>
      <c r="K150" s="62"/>
    </row>
    <row r="151" spans="1:11" ht="17" customHeight="1">
      <c r="A151" s="132"/>
      <c r="B151" s="122"/>
      <c r="C151" s="168"/>
      <c r="D151" s="123"/>
      <c r="E151" s="123"/>
      <c r="F151" s="122"/>
      <c r="G151" s="122"/>
      <c r="H151" s="132"/>
      <c r="K151" s="62"/>
    </row>
    <row r="152" spans="1:11" ht="17" customHeight="1">
      <c r="A152" s="132"/>
      <c r="B152" s="122"/>
      <c r="C152" s="168"/>
      <c r="D152" s="123"/>
      <c r="E152" s="123"/>
      <c r="F152" s="122"/>
      <c r="G152" s="122"/>
      <c r="H152" s="132"/>
      <c r="K152" s="62"/>
    </row>
    <row r="153" spans="1:11" ht="17" customHeight="1">
      <c r="A153" s="132"/>
      <c r="B153" s="122"/>
      <c r="C153" s="168"/>
      <c r="D153" s="123"/>
      <c r="E153" s="123"/>
      <c r="F153" s="122"/>
      <c r="G153" s="122"/>
      <c r="H153" s="132"/>
      <c r="K153" s="62"/>
    </row>
    <row r="154" spans="1:11" ht="17" customHeight="1">
      <c r="A154" s="132"/>
      <c r="B154" s="122"/>
      <c r="C154" s="168"/>
      <c r="D154" s="123"/>
      <c r="E154" s="123"/>
      <c r="F154" s="122"/>
      <c r="G154" s="122"/>
      <c r="H154" s="132"/>
      <c r="K154" s="62"/>
    </row>
    <row r="155" spans="1:11" ht="17" customHeight="1">
      <c r="A155" s="132"/>
      <c r="B155" s="122"/>
      <c r="C155" s="168"/>
      <c r="D155" s="123"/>
      <c r="E155" s="123"/>
      <c r="F155" s="122"/>
      <c r="G155" s="122"/>
      <c r="H155" s="132"/>
      <c r="K155" s="62"/>
    </row>
    <row r="156" spans="1:11" ht="17" customHeight="1">
      <c r="A156" s="132"/>
      <c r="B156" s="122"/>
      <c r="C156" s="168"/>
      <c r="D156" s="123"/>
      <c r="E156" s="123"/>
      <c r="F156" s="122"/>
      <c r="G156" s="122"/>
      <c r="H156" s="132"/>
      <c r="K156" s="62"/>
    </row>
    <row r="157" spans="1:11" ht="17" customHeight="1">
      <c r="A157" s="132"/>
      <c r="B157" s="122"/>
      <c r="C157" s="168"/>
      <c r="D157" s="123"/>
      <c r="E157" s="123"/>
      <c r="F157" s="122"/>
      <c r="G157" s="122"/>
      <c r="H157" s="132"/>
      <c r="K157" s="62"/>
    </row>
    <row r="158" spans="1:11" ht="17" customHeight="1">
      <c r="A158" s="132"/>
      <c r="B158" s="122"/>
      <c r="C158" s="168"/>
      <c r="D158" s="123"/>
      <c r="E158" s="123"/>
      <c r="F158" s="122"/>
      <c r="G158" s="122"/>
      <c r="H158" s="132"/>
      <c r="K158" s="62"/>
    </row>
    <row r="159" spans="1:11" ht="17" customHeight="1">
      <c r="A159" s="132"/>
      <c r="B159" s="122"/>
      <c r="C159" s="168"/>
      <c r="D159" s="123"/>
      <c r="E159" s="123"/>
      <c r="F159" s="122"/>
      <c r="G159" s="122"/>
      <c r="H159" s="132"/>
      <c r="K159" s="62"/>
    </row>
    <row r="160" spans="1:11" ht="17" customHeight="1">
      <c r="A160" s="132"/>
      <c r="B160" s="122"/>
      <c r="C160" s="168"/>
      <c r="D160" s="123"/>
      <c r="E160" s="123"/>
      <c r="F160" s="122"/>
      <c r="G160" s="122"/>
      <c r="H160" s="132"/>
      <c r="K160" s="62"/>
    </row>
    <row r="161" spans="1:11" ht="17" customHeight="1">
      <c r="A161" s="132"/>
      <c r="B161" s="122"/>
      <c r="C161" s="168"/>
      <c r="D161" s="123"/>
      <c r="E161" s="123"/>
      <c r="F161" s="122"/>
      <c r="G161" s="122"/>
      <c r="H161" s="132"/>
      <c r="K161" s="62"/>
    </row>
    <row r="162" spans="1:11" ht="17" customHeight="1">
      <c r="A162" s="132"/>
      <c r="B162" s="122"/>
      <c r="C162" s="168"/>
      <c r="D162" s="123"/>
      <c r="E162" s="123"/>
      <c r="F162" s="122"/>
      <c r="G162" s="122"/>
      <c r="H162" s="132"/>
      <c r="K162" s="62"/>
    </row>
    <row r="163" spans="1:11" ht="17" customHeight="1">
      <c r="A163" s="215"/>
      <c r="B163" s="215"/>
      <c r="C163" s="219"/>
      <c r="D163" s="215"/>
      <c r="E163" s="215"/>
      <c r="F163" s="215"/>
      <c r="G163" s="215"/>
      <c r="H163" s="215"/>
      <c r="J163" s="60">
        <f>IF(E15&lt;0,0,E15)</f>
        <v>0</v>
      </c>
    </row>
    <row r="164" spans="1:11" ht="13">
      <c r="A164" s="130"/>
      <c r="B164" s="57" t="s">
        <v>97</v>
      </c>
    </row>
    <row r="165" spans="1:11" ht="13" hidden="1"/>
    <row r="166" spans="1:11" ht="13" hidden="1"/>
    <row r="167" spans="1:11" ht="13" hidden="1"/>
    <row r="168" spans="1:11" ht="13" hidden="1"/>
    <row r="169" spans="1:11" ht="13" hidden="1"/>
    <row r="170" spans="1:11" ht="13" hidden="1"/>
    <row r="171" spans="1:11" ht="12.75" customHeight="1"/>
    <row r="172" spans="1:11" ht="12.75" customHeight="1"/>
    <row r="173" spans="1:11" ht="12.75" customHeight="1"/>
    <row r="174" spans="1:11" ht="12.75" customHeight="1"/>
    <row r="175" spans="1:11" ht="12.75" customHeight="1"/>
  </sheetData>
  <sheetProtection sheet="1" objects="1" scenarios="1" selectLockedCells="1"/>
  <mergeCells count="4">
    <mergeCell ref="B24:G25"/>
    <mergeCell ref="B51:G52"/>
    <mergeCell ref="B1:B2"/>
    <mergeCell ref="B9:G10"/>
  </mergeCells>
  <conditionalFormatting sqref="C15 E15">
    <cfRule type="expression" dxfId="1" priority="3">
      <formula>$E$15&gt;0</formula>
    </cfRule>
    <cfRule type="expression" dxfId="0" priority="4">
      <formula>$E$15&lt;0</formula>
    </cfRule>
  </conditionalFormatting>
  <hyperlinks>
    <hyperlink ref="B164" r:id="rId1" display="www.moneysmart.gov.au"/>
  </hyperlinks>
  <pageMargins left="0.39370078740157483" right="0.27559055118110237" top="0.55118110236220474" bottom="0.43307086614173229" header="0.31496062992125984" footer="0.31496062992125984"/>
  <pageSetup paperSize="9" scale="78" fitToHeight="5" orientation="portrait"/>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5310" r:id="rId4" name="Drop Down 78">
              <controlPr defaultSize="0" autoLine="0" autoPict="0">
                <anchor moveWithCells="1" sizeWithCells="1">
                  <from>
                    <xdr:col>255</xdr:col>
                    <xdr:colOff>0</xdr:colOff>
                    <xdr:row>12</xdr:row>
                    <xdr:rowOff>0</xdr:rowOff>
                  </from>
                  <to>
                    <xdr:col>255</xdr:col>
                    <xdr:colOff>0</xdr:colOff>
                    <xdr:row>12</xdr:row>
                    <xdr:rowOff>177800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How-to-use</vt:lpstr>
      <vt:lpstr>Income</vt:lpstr>
      <vt:lpstr>Financial-Commitments</vt:lpstr>
      <vt:lpstr>Home-Utilities</vt:lpstr>
      <vt:lpstr>Education-Health</vt:lpstr>
      <vt:lpstr>Shopping-Transport</vt:lpstr>
      <vt:lpstr>Entertainment-Eating-Out</vt:lpstr>
      <vt:lpstr>Results</vt:lpstr>
      <vt:lpstr>Print</vt:lpstr>
      <vt:lpstr>Print!Print_Area</vt:lpstr>
      <vt:lpstr>Print!Print_Titles</vt:lpstr>
    </vt:vector>
  </TitlesOfParts>
  <Company>Watson Wyatt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daniel.ham</dc:creator>
  <cp:lastModifiedBy>如如 王</cp:lastModifiedBy>
  <cp:lastPrinted>2011-09-21T05:01:23Z</cp:lastPrinted>
  <dcterms:created xsi:type="dcterms:W3CDTF">2010-07-12T00:57:12Z</dcterms:created>
  <dcterms:modified xsi:type="dcterms:W3CDTF">2022-09-22T07:17:40Z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A1234124</vt:lpwstr>
  </property>
  <property fmtid="{D5CDD505-2E9C-101B-9397-08002B2CF9AE}" pid="3" name="Objective-Title">
    <vt:lpwstr>Budget planner</vt:lpwstr>
  </property>
  <property fmtid="{D5CDD505-2E9C-101B-9397-08002B2CF9AE}" pid="4" name="Objective-Comment">
    <vt:lpwstr> </vt:lpwstr>
  </property>
  <property fmtid="{D5CDD505-2E9C-101B-9397-08002B2CF9AE}" pid="5" name="Objective-CreationStamp">
    <vt:filetime>2011-09-18T23:05:15Z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2011-10-07T03:33:04Z</vt:filetime>
  </property>
  <property fmtid="{D5CDD505-2E9C-101B-9397-08002B2CF9AE}" pid="9" name="Objective-ModificationStamp">
    <vt:filetime>2011-10-07T04:58:53Z</vt:filetime>
  </property>
  <property fmtid="{D5CDD505-2E9C-101B-9397-08002B2CF9AE}" pid="10" name="Objective-Owner">
    <vt:lpwstr>Kaylene Rutherford</vt:lpwstr>
  </property>
  <property fmtid="{D5CDD505-2E9C-101B-9397-08002B2CF9AE}" pid="11" name="Objective-Path">
    <vt:lpwstr>ASIC BCS:CONSUMERS &amp; INVESTORS:Education Programs:MoneySmart:Calculators:Budget Planner Excel:</vt:lpwstr>
  </property>
  <property fmtid="{D5CDD505-2E9C-101B-9397-08002B2CF9AE}" pid="12" name="Objective-Parent">
    <vt:lpwstr>Budget Planner Excel</vt:lpwstr>
  </property>
  <property fmtid="{D5CDD505-2E9C-101B-9397-08002B2CF9AE}" pid="13" name="Objective-State">
    <vt:lpwstr>Published</vt:lpwstr>
  </property>
  <property fmtid="{D5CDD505-2E9C-101B-9397-08002B2CF9AE}" pid="14" name="Objective-Version">
    <vt:lpwstr>20.0</vt:lpwstr>
  </property>
  <property fmtid="{D5CDD505-2E9C-101B-9397-08002B2CF9AE}" pid="15" name="Objective-VersionNumber">
    <vt:i4>23</vt:i4>
  </property>
  <property fmtid="{D5CDD505-2E9C-101B-9397-08002B2CF9AE}" pid="16" name="Objective-VersionComment">
    <vt:lpwstr> </vt:lpwstr>
  </property>
  <property fmtid="{D5CDD505-2E9C-101B-9397-08002B2CF9AE}" pid="17" name="Objective-FileNumber">
    <vt:lpwstr>2011 - 005855</vt:lpwstr>
  </property>
  <property fmtid="{D5CDD505-2E9C-101B-9397-08002B2CF9AE}" pid="18" name="Objective-Classification">
    <vt:lpwstr>UNCLASSIFIED</vt:lpwstr>
  </property>
  <property fmtid="{D5CDD505-2E9C-101B-9397-08002B2CF9AE}" pid="19" name="Objective-Caveats">
    <vt:lpwstr> </vt:lpwstr>
  </property>
  <property fmtid="{D5CDD505-2E9C-101B-9397-08002B2CF9AE}" pid="20" name="Objective-Category [system]">
    <vt:lpwstr> </vt:lpwstr>
  </property>
</Properties>
</file>